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1-64)\TCCC (3001353)\"/>
    </mc:Choice>
  </mc:AlternateContent>
  <xr:revisionPtr revIDLastSave="0" documentId="13_ncr:1_{BCD4C35B-548A-41AF-8EF8-7A3B6333ADB5}" xr6:coauthVersionLast="45" xr6:coauthVersionMax="47" xr10:uidLastSave="{00000000-0000-0000-0000-000000000000}"/>
  <bookViews>
    <workbookView xWindow="-100" yWindow="-100" windowWidth="21467" windowHeight="11576" tabRatio="779" activeTab="6" xr2:uid="{00000000-000D-0000-FFFF-FFFF00000000}"/>
  </bookViews>
  <sheets>
    <sheet name="งบดุล" sheetId="28" r:id="rId1"/>
    <sheet name="งบดุล 2" sheetId="29" r:id="rId2"/>
    <sheet name="กำไร3" sheetId="30" r:id="rId3"/>
    <sheet name="กำไร9" sheetId="35" r:id="rId4"/>
    <sheet name="ส่วนผู้ถือหุ้น-รวม" sheetId="32" r:id="rId5"/>
    <sheet name="ส่วนผู้ถือหุ้น-เฉพาะ" sheetId="33" r:id="rId6"/>
    <sheet name="กระแสเงินสด" sheetId="27" r:id="rId7"/>
  </sheets>
  <definedNames>
    <definedName name="AS2DocOpenMode" hidden="1">"AS2DocumentEdit"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35" l="1"/>
  <c r="D16" i="35"/>
  <c r="N12" i="35" l="1"/>
  <c r="N19" i="35"/>
  <c r="O12" i="35"/>
  <c r="H32" i="27" l="1"/>
  <c r="H35" i="27"/>
  <c r="H33" i="27"/>
  <c r="H13" i="27" l="1"/>
  <c r="N64" i="35" l="1"/>
  <c r="D65" i="30" s="1"/>
  <c r="N59" i="35"/>
  <c r="D60" i="30" s="1"/>
  <c r="N54" i="35"/>
  <c r="D55" i="30" s="1"/>
  <c r="H21" i="30"/>
  <c r="O11" i="35"/>
  <c r="H11" i="30" s="1"/>
  <c r="H12" i="30"/>
  <c r="O13" i="35"/>
  <c r="H13" i="30" s="1"/>
  <c r="O15" i="35"/>
  <c r="H15" i="30" s="1"/>
  <c r="O16" i="35"/>
  <c r="H16" i="30" s="1"/>
  <c r="O18" i="35"/>
  <c r="H18" i="30" s="1"/>
  <c r="O19" i="35"/>
  <c r="H19" i="30" s="1"/>
  <c r="O20" i="35"/>
  <c r="H20" i="30" s="1"/>
  <c r="O21" i="35"/>
  <c r="O24" i="35"/>
  <c r="H24" i="30" s="1"/>
  <c r="O25" i="35"/>
  <c r="H25" i="30" s="1"/>
  <c r="O27" i="35"/>
  <c r="H27" i="30" s="1"/>
  <c r="O10" i="35"/>
  <c r="H10" i="30" s="1"/>
  <c r="N11" i="35"/>
  <c r="D11" i="30" s="1"/>
  <c r="D12" i="30"/>
  <c r="N13" i="35"/>
  <c r="D13" i="30" s="1"/>
  <c r="N15" i="35"/>
  <c r="D15" i="30" s="1"/>
  <c r="N18" i="35"/>
  <c r="D18" i="30" s="1"/>
  <c r="N20" i="35"/>
  <c r="D20" i="30" s="1"/>
  <c r="N21" i="35"/>
  <c r="D21" i="30" s="1"/>
  <c r="N24" i="35"/>
  <c r="D24" i="30" s="1"/>
  <c r="N25" i="35"/>
  <c r="D25" i="30" s="1"/>
  <c r="N27" i="35"/>
  <c r="D27" i="30" s="1"/>
  <c r="N10" i="35"/>
  <c r="D10" i="30" s="1"/>
  <c r="N16" i="35"/>
  <c r="D30" i="29" l="1"/>
  <c r="D29" i="29"/>
  <c r="H12" i="27" l="1"/>
  <c r="H18" i="28" l="1"/>
  <c r="J16" i="30" l="1"/>
  <c r="F16" i="30"/>
  <c r="D23" i="29"/>
  <c r="J23" i="29"/>
  <c r="H23" i="29"/>
  <c r="F23" i="29"/>
  <c r="F66" i="30" l="1"/>
  <c r="F61" i="30"/>
  <c r="J22" i="30"/>
  <c r="H22" i="30"/>
  <c r="F22" i="30"/>
  <c r="F17" i="30"/>
  <c r="J14" i="30"/>
  <c r="J17" i="30" s="1"/>
  <c r="H14" i="30"/>
  <c r="H17" i="30" s="1"/>
  <c r="F14" i="30"/>
  <c r="D54" i="27"/>
  <c r="D18" i="28"/>
  <c r="D14" i="35"/>
  <c r="W23" i="32"/>
  <c r="W24" i="32" s="1"/>
  <c r="P23" i="32"/>
  <c r="P24" i="32" s="1"/>
  <c r="M21" i="32"/>
  <c r="T21" i="32" s="1"/>
  <c r="Z21" i="32" s="1"/>
  <c r="H31" i="29"/>
  <c r="H32" i="29" s="1"/>
  <c r="J54" i="27"/>
  <c r="Z16" i="32"/>
  <c r="F22" i="35"/>
  <c r="F67" i="35"/>
  <c r="J65" i="35"/>
  <c r="H65" i="35"/>
  <c r="F65" i="35"/>
  <c r="J60" i="35"/>
  <c r="H60" i="35"/>
  <c r="G60" i="35"/>
  <c r="F60" i="35"/>
  <c r="E60" i="35"/>
  <c r="A44" i="35"/>
  <c r="J22" i="35"/>
  <c r="H22" i="35"/>
  <c r="O22" i="35" s="1"/>
  <c r="D22" i="35"/>
  <c r="N22" i="35" s="1"/>
  <c r="J14" i="35"/>
  <c r="J17" i="35" s="1"/>
  <c r="H14" i="35"/>
  <c r="F14" i="35"/>
  <c r="F17" i="35"/>
  <c r="D68" i="27"/>
  <c r="H68" i="27"/>
  <c r="D22" i="30"/>
  <c r="Z22" i="32"/>
  <c r="T20" i="32"/>
  <c r="Z20" i="32" s="1"/>
  <c r="F32" i="29"/>
  <c r="J18" i="28"/>
  <c r="J30" i="28" s="1"/>
  <c r="F18" i="28"/>
  <c r="F30" i="28" s="1"/>
  <c r="D31" i="29"/>
  <c r="D32" i="29" s="1"/>
  <c r="D14" i="30"/>
  <c r="D17" i="30" s="1"/>
  <c r="D29" i="28"/>
  <c r="F29" i="28"/>
  <c r="D24" i="32"/>
  <c r="J32" i="29"/>
  <c r="F31" i="29"/>
  <c r="J31" i="29"/>
  <c r="D63" i="27"/>
  <c r="H63" i="27"/>
  <c r="H29" i="28"/>
  <c r="H30" i="28" s="1"/>
  <c r="F68" i="30"/>
  <c r="W18" i="32"/>
  <c r="P18" i="32"/>
  <c r="M18" i="32"/>
  <c r="J61" i="30"/>
  <c r="H61" i="30"/>
  <c r="J66" i="29"/>
  <c r="J68" i="29"/>
  <c r="F66" i="29"/>
  <c r="F68" i="29" s="1"/>
  <c r="J29" i="28"/>
  <c r="T14" i="32"/>
  <c r="Z14" i="32"/>
  <c r="T15" i="32"/>
  <c r="Z15" i="32"/>
  <c r="I15" i="33"/>
  <c r="F15" i="33"/>
  <c r="C15" i="33"/>
  <c r="N13" i="33"/>
  <c r="N12" i="33"/>
  <c r="J18" i="32"/>
  <c r="G18" i="32"/>
  <c r="D18" i="32"/>
  <c r="J66" i="30"/>
  <c r="J63" i="27"/>
  <c r="F63" i="27"/>
  <c r="F54" i="27"/>
  <c r="C20" i="33"/>
  <c r="F20" i="33"/>
  <c r="I20" i="33"/>
  <c r="J24" i="32"/>
  <c r="G24" i="32"/>
  <c r="G61" i="30"/>
  <c r="E61" i="30"/>
  <c r="A45" i="30"/>
  <c r="A42" i="29"/>
  <c r="A3" i="29"/>
  <c r="H66" i="30"/>
  <c r="T17" i="32"/>
  <c r="Z17" i="32" s="1"/>
  <c r="N14" i="33"/>
  <c r="L15" i="33"/>
  <c r="N17" i="33"/>
  <c r="H54" i="27"/>
  <c r="F24" i="27"/>
  <c r="F36" i="27" s="1"/>
  <c r="F38" i="27" s="1"/>
  <c r="F67" i="27" s="1"/>
  <c r="F69" i="27" s="1"/>
  <c r="J24" i="27"/>
  <c r="J36" i="27" s="1"/>
  <c r="J38" i="27" s="1"/>
  <c r="J67" i="27" s="1"/>
  <c r="J69" i="27" s="1"/>
  <c r="J23" i="30" l="1"/>
  <c r="J26" i="30" s="1"/>
  <c r="J28" i="30" s="1"/>
  <c r="J68" i="30" s="1"/>
  <c r="F23" i="30"/>
  <c r="F26" i="30" s="1"/>
  <c r="F28" i="30" s="1"/>
  <c r="F56" i="30" s="1"/>
  <c r="N15" i="33"/>
  <c r="J23" i="35"/>
  <c r="J26" i="35" s="1"/>
  <c r="J28" i="35" s="1"/>
  <c r="J55" i="35" s="1"/>
  <c r="Z18" i="32"/>
  <c r="J69" i="29"/>
  <c r="D67" i="29"/>
  <c r="D65" i="29"/>
  <c r="T18" i="32"/>
  <c r="L18" i="33"/>
  <c r="N18" i="33" s="1"/>
  <c r="F69" i="29"/>
  <c r="F23" i="35"/>
  <c r="F26" i="35" s="1"/>
  <c r="F28" i="35" s="1"/>
  <c r="F55" i="35" s="1"/>
  <c r="D17" i="35"/>
  <c r="N17" i="35" s="1"/>
  <c r="N14" i="35"/>
  <c r="H17" i="35"/>
  <c r="O17" i="35" s="1"/>
  <c r="O14" i="35"/>
  <c r="H23" i="30"/>
  <c r="H26" i="30" s="1"/>
  <c r="H28" i="30" s="1"/>
  <c r="H68" i="30" s="1"/>
  <c r="D23" i="30"/>
  <c r="D26" i="30" s="1"/>
  <c r="D28" i="30" s="1"/>
  <c r="D59" i="30" s="1"/>
  <c r="D30" i="28"/>
  <c r="J56" i="30"/>
  <c r="J67" i="35" l="1"/>
  <c r="D23" i="35"/>
  <c r="D26" i="35" s="1"/>
  <c r="H23" i="35"/>
  <c r="H26" i="35" s="1"/>
  <c r="H56" i="30"/>
  <c r="D56" i="30"/>
  <c r="D64" i="30" s="1"/>
  <c r="D66" i="30" s="1"/>
  <c r="D61" i="30"/>
  <c r="D68" i="30"/>
  <c r="N23" i="35" l="1"/>
  <c r="O23" i="35"/>
  <c r="D28" i="35"/>
  <c r="N26" i="35"/>
  <c r="H28" i="35"/>
  <c r="O26" i="35"/>
  <c r="N28" i="35" l="1"/>
  <c r="D55" i="35"/>
  <c r="D63" i="35" s="1"/>
  <c r="D24" i="27"/>
  <c r="D36" i="27" s="1"/>
  <c r="D38" i="27" s="1"/>
  <c r="D67" i="27" s="1"/>
  <c r="D69" i="27" s="1"/>
  <c r="D58" i="35"/>
  <c r="H55" i="35"/>
  <c r="L19" i="33" s="1"/>
  <c r="H67" i="35"/>
  <c r="O28" i="35"/>
  <c r="H10" i="27"/>
  <c r="H24" i="27" s="1"/>
  <c r="H36" i="27" s="1"/>
  <c r="H38" i="27" s="1"/>
  <c r="H67" i="27" s="1"/>
  <c r="H69" i="27" s="1"/>
  <c r="D67" i="35" l="1"/>
  <c r="N58" i="35"/>
  <c r="D60" i="35"/>
  <c r="N60" i="35" s="1"/>
  <c r="M23" i="32"/>
  <c r="D65" i="35"/>
  <c r="N65" i="35" s="1"/>
  <c r="N63" i="35"/>
  <c r="N19" i="33"/>
  <c r="N20" i="33" s="1"/>
  <c r="L20" i="33"/>
  <c r="T23" i="32" l="1"/>
  <c r="M24" i="32"/>
  <c r="H64" i="29"/>
  <c r="H66" i="29" s="1"/>
  <c r="H68" i="29" s="1"/>
  <c r="H69" i="29" s="1"/>
  <c r="D64" i="29" l="1"/>
  <c r="D66" i="29" s="1"/>
  <c r="D68" i="29" s="1"/>
  <c r="D69" i="29" s="1"/>
  <c r="T24" i="32"/>
  <c r="Z23" i="32"/>
  <c r="Z24" i="32" s="1"/>
</calcChain>
</file>

<file path=xl/sharedStrings.xml><?xml version="1.0" encoding="utf-8"?>
<sst xmlns="http://schemas.openxmlformats.org/spreadsheetml/2006/main" count="362" uniqueCount="177">
  <si>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</si>
  <si>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</si>
  <si>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</si>
  <si>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</si>
  <si>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</si>
  <si>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</si>
  <si>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</si>
  <si>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</si>
  <si>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</si>
  <si>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</si>
  <si>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</si>
  <si>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</si>
  <si>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</si>
  <si>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</si>
  <si>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จำนวนหุ้นสามัญถัวเฉลี่ยถ่วงน้ำหนัก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</si>
  <si>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</si>
  <si>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</si>
  <si>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</si>
  <si>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</si>
  <si>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</si>
  <si>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</si>
  <si>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</si>
  <si>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</si>
  <si>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</si>
  <si>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</si>
  <si>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</si>
  <si>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</si>
  <si>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>บาท</t>
  </si>
  <si>
    <t xml:space="preserve">ยังไม่ได้จัดสรร </t>
  </si>
  <si>
    <t>บริษัท ไทยเซ็นทรัลเคมี จำกัด (มหาชน) และบริษัทย่อย</t>
  </si>
  <si>
    <t xml:space="preserve">ทุนเรือนหุ้น </t>
  </si>
  <si>
    <t xml:space="preserve"> ส่วนต่ำกว่า</t>
  </si>
  <si>
    <t>มูลค่าหุ้นสามัญ</t>
  </si>
  <si>
    <t>เงินสดและรายการเทียบเท่าเงินสด ณ วันที่ 1 มกราคม</t>
  </si>
  <si>
    <t>งบการเงินเฉพาะกิจการ</t>
  </si>
  <si>
    <t>จ่ายดอกเบี้ย</t>
  </si>
  <si>
    <t>จ่ายภาษีเงินได้</t>
  </si>
  <si>
    <t>ยังไม่ได้จัดสรร</t>
  </si>
  <si>
    <t>หมายเหตุ</t>
  </si>
  <si>
    <t xml:space="preserve">เงินลงทุนในบริษัทย่อย </t>
  </si>
  <si>
    <t xml:space="preserve">ส่วนต่ำกว่ามูลค่าหุ้นสามัญ </t>
  </si>
  <si>
    <t>ค่าใช้จ่ายในการบริหาร</t>
  </si>
  <si>
    <t>ค่าใช้จ่ายในการขาย</t>
  </si>
  <si>
    <t>ส่วนแบ่งกำไรจากเงินลงทุนในบริษัทร่วม</t>
  </si>
  <si>
    <t>ทุนที่ออกและชำระแล้ว</t>
  </si>
  <si>
    <t>หน่วย : พันบาท</t>
  </si>
  <si>
    <t>ณ วันที่</t>
  </si>
  <si>
    <t>31 ธันวาคม</t>
  </si>
  <si>
    <t xml:space="preserve">จ่ายเงินปันผล </t>
  </si>
  <si>
    <t>ทุนสำรองตามกฎหมาย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</si>
  <si>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</si>
  <si>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</si>
  <si>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</si>
  <si>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</si>
  <si>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ต้นทุนทางการเงิน</t>
  </si>
  <si>
    <t>ค่าตอบแทนผู้บริหาร</t>
  </si>
  <si>
    <t>รับดอกเบี้ย</t>
  </si>
  <si>
    <t>และชำระแล้ว</t>
  </si>
  <si>
    <t>ทุนที่ออก</t>
  </si>
  <si>
    <t>บริษัทใหญ่</t>
  </si>
  <si>
    <t>กำไรขั้นต้น</t>
  </si>
  <si>
    <t>ปรับปรุงด้วย</t>
  </si>
  <si>
    <t>งบแสดงฐานะการเงิน</t>
  </si>
  <si>
    <t>ส่วนได้เสียที่ไม่มีอำนาจควบคุม</t>
  </si>
  <si>
    <t>ส่วนได้เสีย</t>
  </si>
  <si>
    <t>ที่ไม่มีอำนาจ</t>
  </si>
  <si>
    <t>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</si>
  <si>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</si>
  <si>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</si>
  <si>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กำไรส่วนที่เป็นของบริษัทใหญ่ต่อหุ้นขั้นพื้นฐาน</t>
  </si>
  <si>
    <t>กำไรก่อนค่าใช้จ่าย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</si>
  <si>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</si>
  <si>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ดูหมายเหตุประกอบงบการเงินแบบย่อ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</si>
  <si>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</si>
  <si>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</si>
  <si>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</si>
  <si>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</si>
  <si>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กำไรเบ็ดเสร็จรวมสำหรับงวด</t>
  </si>
  <si>
    <t>การแบ่งปันกำไรเบ็ดเสร็จรวม</t>
  </si>
  <si>
    <t>งบแสดงการเปลี่ยนแปลงส่วนของผู้ถือหุ้น</t>
  </si>
  <si>
    <t>ส่วนของผู้ถือหุ้นบริษัทใหญ่</t>
  </si>
  <si>
    <t>ค่าใช้จ่ายภาระผูกพันผลประโยชน์พนักงาน</t>
  </si>
  <si>
    <t>เงินสดจ่ายภาระผูกพันผลประโยชน์พนักงาน</t>
  </si>
  <si>
    <t>สินทรัพย์ภาษีเงินได้รอการตัดบัญชี</t>
  </si>
  <si>
    <t>หนี้สินภาษีเงินได้รอการตัดบัญชี</t>
  </si>
  <si>
    <t>กำไรก่อนค่าใช้จ่ายภาษีเงินได้</t>
  </si>
  <si>
    <t xml:space="preserve">ค่าใช้จ่ายภาษีเงินได้ </t>
  </si>
  <si>
    <t xml:space="preserve">สินค้าคงเหลือ </t>
  </si>
  <si>
    <t xml:space="preserve">ที่ดิน อาคารและอุปกรณ์ 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</si>
  <si>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</si>
  <si>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หุ้นสามัญ 584,716,118 หุ้น มูลค่าหุ้นละ 3 บาท</t>
  </si>
  <si>
    <t xml:space="preserve">หุ้นสามัญ 584,714,068 หุ้น มูลค่าหุ้นละ 3 บาท </t>
  </si>
  <si>
    <t>ชำระครบแล้ว</t>
  </si>
  <si>
    <t>จากสถาบันการเงิน</t>
  </si>
  <si>
    <t>ที่ถึงกำหนดชำระภายในหนึ่งปี</t>
  </si>
  <si>
    <t>อสังหาริมทรัพย์เพื่อการลงทุน</t>
  </si>
  <si>
    <t>องค์ประกอบอื่นของส่วนของผู้ถือหุ้น</t>
  </si>
  <si>
    <t/>
  </si>
  <si>
    <t>ทุนสำรอง</t>
  </si>
  <si>
    <t>ตามกฎหมาย</t>
  </si>
  <si>
    <t>ผลต่างของอัตราแลกเปลี่ยน</t>
  </si>
  <si>
    <t>จากการแปลงค่างบการเงิน</t>
  </si>
  <si>
    <t>ของบริษัทย่อยในต่างประเทศ</t>
  </si>
  <si>
    <t>เงินเบิกเกินบัญชีธนาคารและเงินกู้ยืมระยะสั้น</t>
  </si>
  <si>
    <t>หนี้สินไม่หมุนเวียนอื่น</t>
  </si>
  <si>
    <t>เงินลงทุนในบริษัทร่วม</t>
  </si>
  <si>
    <t>การแบ่งปันกำไร</t>
  </si>
  <si>
    <t>รวมค่าใช้จ่าย</t>
  </si>
  <si>
    <t>เงินสดจ่ายเพื่อซื้อที่ดิน อาคารและอุปกรณ์</t>
  </si>
  <si>
    <t>และเงินกู้ยืมระยะสั้นจากสถาบันการเงิน</t>
  </si>
  <si>
    <t>“ยังไม่ได้ตรวจสอบ”</t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</si>
  <si>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</si>
  <si>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</si>
  <si>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กำไรสำหรับงวด</t>
  </si>
  <si>
    <t>รายได้เงินปันผลรับ</t>
  </si>
  <si>
    <t>พันหุ้น</t>
  </si>
  <si>
    <t>ประมาณการหนี้สินหมุนเวียน</t>
  </si>
  <si>
    <t>สำหรับผลประโยชน์พนักงาน</t>
  </si>
  <si>
    <t>ประมาณการหนี้สินไม่หมุนเวียน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</si>
  <si>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</si>
  <si>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</si>
  <si>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งบกำไรขาดทุนเบ็ดเสร็จ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</si>
  <si>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</si>
  <si>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กำไร (ขาดทุน) เบ็ดเสร็จอื่น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</si>
  <si>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</si>
  <si>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</si>
  <si>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เงินสดรับจากการจำหน่ายที่ดิน อาคารและอุปกรณ์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</si>
  <si>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</si>
  <si>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</si>
  <si>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</si>
  <si>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รวมส่วนของผู้ถือหุ้นบริษัทใหญ่</t>
  </si>
  <si>
    <t>ยอดคงเหลือต้นงวด ณ วันที่ 1 มกราคม 2563</t>
  </si>
  <si>
    <t>สินทรัพย์สิทธิการใช้</t>
  </si>
  <si>
    <t>ส่วนของหนี้สินตามสัญญาเช่า</t>
  </si>
  <si>
    <t>ภาษีเงินได้นิติบุคคลค้างจ่าย</t>
  </si>
  <si>
    <t>หนี้สินตามสัญญาเช่า</t>
  </si>
  <si>
    <t>ค่าเสื่อมราคาและค่าตัดจำหน่าย</t>
  </si>
  <si>
    <t>สินทรัพย์ทางการเงินหมุนเวียนอื่น</t>
  </si>
  <si>
    <t>เงินสดจ่ายชำระหนี้สินตามสัญญาเช่า</t>
  </si>
  <si>
    <t>กำไรจากกิจกรรมดำเนินงาน</t>
  </si>
  <si>
    <t>การเปลี่ยนแปลงในสินทรัพย์และหนี้สินดำเนินงาน</t>
  </si>
  <si>
    <t>รวมการปรับปรุงจากการกระทบยอดกำไร</t>
  </si>
  <si>
    <t>เงินปันผลแก่ส่วนได้เสียที่ไม่มีอำนาจควบคุมของบริษัทย่อย</t>
  </si>
  <si>
    <t xml:space="preserve">กระแสเงินสดสุทธิได้มาจากการดำเนินงาน </t>
  </si>
  <si>
    <t>หนี้สินทางการเงินหมุนเวียนอื่น</t>
  </si>
  <si>
    <t>ค่าใช้จ่ายภาษีเงินได้</t>
  </si>
  <si>
    <t>ยอดคงเหลือต้นงวด ณ วันที่ 1 มกราคม 2564</t>
  </si>
  <si>
    <t>สินทรัพย์ไม่มีตัวตนอื่นนอกจากค่าความนิยม</t>
  </si>
  <si>
    <t>รายได้ดอกเบี้ย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</si>
  <si>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</si>
  <si>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21.1.1</t>
  </si>
  <si>
    <t>21.1.2</t>
  </si>
  <si>
    <t>21.2.2</t>
  </si>
  <si>
    <t>กระแสเงินสดสุทธิได้มาจากในกิจกรรมลงทุน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</si>
  <si>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</si>
  <si>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</si>
  <si>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</si>
  <si>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กระแสเงินสดสุทธิได้มาจาก (ใช้ไปใน) กิจกรรมดำเนินงาน</t>
  </si>
  <si>
    <t>ผลขาดทุนด้านเครดิตที่คาดว่าจะเกิดขึ้น</t>
  </si>
  <si>
    <t>กระแสเงินสดสุทธิใช้ไปในกิจกรรมจัดหาเงิน</t>
  </si>
  <si>
    <t>เงินสดและรายการเทียบเท่าเงินสดเพิ่มขึ้นสุทธิ</t>
  </si>
  <si>
    <t>กำไรจากการจำหน่ายที่ดิน อาคารและอุปกรณ์</t>
  </si>
  <si>
    <t>ขาดทุนจากการด้อยค่าเงินลงทุนในบริษัทย่อย</t>
  </si>
  <si>
    <t>สำหรับงวดเก้าเดือนสิ้นสุดวันที่ 30 กันยายน 2564</t>
  </si>
  <si>
    <t>สำหรับงวดสามเดือนสิ้นสุดวันที่ 30 กันยายน 2564</t>
  </si>
  <si>
    <t>ณ วันที่ 30 กันยายน 2564</t>
  </si>
  <si>
    <t>30 กันยายน</t>
  </si>
  <si>
    <t>ยอดคงเหลือปลายงวด ณ วันที่ 30 กันยายน 2563</t>
  </si>
  <si>
    <t>ยอดคงเหลือปลายงวด ณ วันที่ 30 กันยายน 2564</t>
  </si>
  <si>
    <t>เงินสดและรายการเทียบเท่าเงินสด ณ วันที่ 30 กันยายน</t>
  </si>
  <si>
    <t>เงินฝากประจำลดลง (เพิ่มขึ้น)</t>
  </si>
  <si>
    <t>เงินลงทุนชั่วคราวลดลง</t>
  </si>
  <si>
    <t>เงินสดรับ (จ่าย) จากเงินเบิกเกินบัญชีธนาคาร</t>
  </si>
  <si>
    <t>ขาดทุนจากการลดมูลค่าสินค้าคงเหลือ (กลับรายการ)</t>
  </si>
  <si>
    <t>ผลกระทบของอัตราแลกเปลี่ยนที่มีต่อเงินสดและ</t>
  </si>
  <si>
    <t>รายการเทียบเท่าเงินสด</t>
  </si>
  <si>
    <t>(กำไร) ขาดทุนจากอัตราแลกเปลี่ยนที่ยังไม่เกิดขึ้น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</si>
</sst>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7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0"/>
      <name val="Angsana New"/>
      <family val="1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sz val="14"/>
      <name val="Cordia New"/>
      <family val="2"/>
    </font>
    <font>
      <sz val="10"/>
      <name val="Arial"/>
      <family val="2"/>
      <charset val="22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9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7" fillId="50" borderId="0" applyNumberFormat="0" applyBorder="0" applyAlignment="0" applyProtection="0"/>
    <xf numFmtId="0" fontId="217" fillId="50" borderId="0" applyNumberFormat="0" applyBorder="0" applyAlignment="0" applyProtection="0"/>
    <xf numFmtId="0" fontId="1" fillId="3" borderId="0" applyNumberFormat="0" applyBorder="0" applyAlignment="0" applyProtection="0"/>
    <xf numFmtId="0" fontId="217" fillId="50" borderId="0" applyNumberFormat="0" applyBorder="0" applyAlignment="0" applyProtection="0"/>
    <xf numFmtId="0" fontId="1" fillId="4" borderId="0" applyNumberFormat="0" applyBorder="0" applyAlignment="0" applyProtection="0"/>
    <xf numFmtId="0" fontId="217" fillId="51" borderId="0" applyNumberFormat="0" applyBorder="0" applyAlignment="0" applyProtection="0"/>
    <xf numFmtId="0" fontId="217" fillId="51" borderId="0" applyNumberFormat="0" applyBorder="0" applyAlignment="0" applyProtection="0"/>
    <xf numFmtId="0" fontId="1" fillId="4" borderId="0" applyNumberFormat="0" applyBorder="0" applyAlignment="0" applyProtection="0"/>
    <xf numFmtId="0" fontId="217" fillId="51" borderId="0" applyNumberFormat="0" applyBorder="0" applyAlignment="0" applyProtection="0"/>
    <xf numFmtId="0" fontId="1" fillId="5" borderId="0" applyNumberFormat="0" applyBorder="0" applyAlignment="0" applyProtection="0"/>
    <xf numFmtId="0" fontId="217" fillId="52" borderId="0" applyNumberFormat="0" applyBorder="0" applyAlignment="0" applyProtection="0"/>
    <xf numFmtId="0" fontId="217" fillId="52" borderId="0" applyNumberFormat="0" applyBorder="0" applyAlignment="0" applyProtection="0"/>
    <xf numFmtId="0" fontId="1" fillId="5" borderId="0" applyNumberFormat="0" applyBorder="0" applyAlignment="0" applyProtection="0"/>
    <xf numFmtId="0" fontId="217" fillId="52" borderId="0" applyNumberFormat="0" applyBorder="0" applyAlignment="0" applyProtection="0"/>
    <xf numFmtId="0" fontId="1" fillId="6" borderId="0" applyNumberFormat="0" applyBorder="0" applyAlignment="0" applyProtection="0"/>
    <xf numFmtId="0" fontId="217" fillId="53" borderId="0" applyNumberFormat="0" applyBorder="0" applyAlignment="0" applyProtection="0"/>
    <xf numFmtId="0" fontId="217" fillId="53" borderId="0" applyNumberFormat="0" applyBorder="0" applyAlignment="0" applyProtection="0"/>
    <xf numFmtId="0" fontId="1" fillId="6" borderId="0" applyNumberFormat="0" applyBorder="0" applyAlignment="0" applyProtection="0"/>
    <xf numFmtId="0" fontId="217" fillId="53" borderId="0" applyNumberFormat="0" applyBorder="0" applyAlignment="0" applyProtection="0"/>
    <xf numFmtId="0" fontId="1" fillId="7" borderId="0" applyNumberFormat="0" applyBorder="0" applyAlignment="0" applyProtection="0"/>
    <xf numFmtId="0" fontId="217" fillId="54" borderId="0" applyNumberFormat="0" applyBorder="0" applyAlignment="0" applyProtection="0"/>
    <xf numFmtId="0" fontId="217" fillId="54" borderId="0" applyNumberFormat="0" applyBorder="0" applyAlignment="0" applyProtection="0"/>
    <xf numFmtId="0" fontId="1" fillId="7" borderId="0" applyNumberFormat="0" applyBorder="0" applyAlignment="0" applyProtection="0"/>
    <xf numFmtId="0" fontId="217" fillId="54" borderId="0" applyNumberFormat="0" applyBorder="0" applyAlignment="0" applyProtection="0"/>
    <xf numFmtId="0" fontId="1" fillId="8" borderId="0" applyNumberFormat="0" applyBorder="0" applyAlignment="0" applyProtection="0"/>
    <xf numFmtId="0" fontId="217" fillId="55" borderId="0" applyNumberFormat="0" applyBorder="0" applyAlignment="0" applyProtection="0"/>
    <xf numFmtId="0" fontId="217" fillId="55" borderId="0" applyNumberFormat="0" applyBorder="0" applyAlignment="0" applyProtection="0"/>
    <xf numFmtId="0" fontId="1" fillId="8" borderId="0" applyNumberFormat="0" applyBorder="0" applyAlignment="0" applyProtection="0"/>
    <xf numFmtId="0" fontId="217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7" fillId="56" borderId="0" applyNumberFormat="0" applyBorder="0" applyAlignment="0" applyProtection="0"/>
    <xf numFmtId="0" fontId="217" fillId="56" borderId="0" applyNumberFormat="0" applyBorder="0" applyAlignment="0" applyProtection="0"/>
    <xf numFmtId="0" fontId="1" fillId="10" borderId="0" applyNumberFormat="0" applyBorder="0" applyAlignment="0" applyProtection="0"/>
    <xf numFmtId="0" fontId="217" fillId="56" borderId="0" applyNumberFormat="0" applyBorder="0" applyAlignment="0" applyProtection="0"/>
    <xf numFmtId="0" fontId="1" fillId="11" borderId="0" applyNumberFormat="0" applyBorder="0" applyAlignment="0" applyProtection="0"/>
    <xf numFmtId="0" fontId="217" fillId="57" borderId="0" applyNumberFormat="0" applyBorder="0" applyAlignment="0" applyProtection="0"/>
    <xf numFmtId="0" fontId="217" fillId="57" borderId="0" applyNumberFormat="0" applyBorder="0" applyAlignment="0" applyProtection="0"/>
    <xf numFmtId="0" fontId="1" fillId="11" borderId="0" applyNumberFormat="0" applyBorder="0" applyAlignment="0" applyProtection="0"/>
    <xf numFmtId="0" fontId="217" fillId="57" borderId="0" applyNumberFormat="0" applyBorder="0" applyAlignment="0" applyProtection="0"/>
    <xf numFmtId="0" fontId="1" fillId="12" borderId="0" applyNumberFormat="0" applyBorder="0" applyAlignment="0" applyProtection="0"/>
    <xf numFmtId="0" fontId="217" fillId="58" borderId="0" applyNumberFormat="0" applyBorder="0" applyAlignment="0" applyProtection="0"/>
    <xf numFmtId="0" fontId="217" fillId="58" borderId="0" applyNumberFormat="0" applyBorder="0" applyAlignment="0" applyProtection="0"/>
    <xf numFmtId="0" fontId="1" fillId="12" borderId="0" applyNumberFormat="0" applyBorder="0" applyAlignment="0" applyProtection="0"/>
    <xf numFmtId="0" fontId="217" fillId="58" borderId="0" applyNumberFormat="0" applyBorder="0" applyAlignment="0" applyProtection="0"/>
    <xf numFmtId="0" fontId="1" fillId="6" borderId="0" applyNumberFormat="0" applyBorder="0" applyAlignment="0" applyProtection="0"/>
    <xf numFmtId="0" fontId="217" fillId="59" borderId="0" applyNumberFormat="0" applyBorder="0" applyAlignment="0" applyProtection="0"/>
    <xf numFmtId="0" fontId="217" fillId="59" borderId="0" applyNumberFormat="0" applyBorder="0" applyAlignment="0" applyProtection="0"/>
    <xf numFmtId="0" fontId="1" fillId="6" borderId="0" applyNumberFormat="0" applyBorder="0" applyAlignment="0" applyProtection="0"/>
    <xf numFmtId="0" fontId="217" fillId="59" borderId="0" applyNumberFormat="0" applyBorder="0" applyAlignment="0" applyProtection="0"/>
    <xf numFmtId="0" fontId="1" fillId="10" borderId="0" applyNumberFormat="0" applyBorder="0" applyAlignment="0" applyProtection="0"/>
    <xf numFmtId="0" fontId="217" fillId="60" borderId="0" applyNumberFormat="0" applyBorder="0" applyAlignment="0" applyProtection="0"/>
    <xf numFmtId="0" fontId="217" fillId="60" borderId="0" applyNumberFormat="0" applyBorder="0" applyAlignment="0" applyProtection="0"/>
    <xf numFmtId="0" fontId="1" fillId="10" borderId="0" applyNumberFormat="0" applyBorder="0" applyAlignment="0" applyProtection="0"/>
    <xf numFmtId="0" fontId="217" fillId="60" borderId="0" applyNumberFormat="0" applyBorder="0" applyAlignment="0" applyProtection="0"/>
    <xf numFmtId="0" fontId="1" fillId="13" borderId="0" applyNumberFormat="0" applyBorder="0" applyAlignment="0" applyProtection="0"/>
    <xf numFmtId="0" fontId="217" fillId="61" borderId="0" applyNumberFormat="0" applyBorder="0" applyAlignment="0" applyProtection="0"/>
    <xf numFmtId="0" fontId="217" fillId="61" borderId="0" applyNumberFormat="0" applyBorder="0" applyAlignment="0" applyProtection="0"/>
    <xf numFmtId="0" fontId="1" fillId="13" borderId="0" applyNumberFormat="0" applyBorder="0" applyAlignment="0" applyProtection="0"/>
    <xf numFmtId="0" fontId="21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8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8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8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8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8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8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8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8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8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8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8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8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9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20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1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3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4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5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6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7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7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227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8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9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0" fontId="19" fillId="0" borderId="0" applyNumberFormat="0" applyFill="0" applyBorder="0" applyAlignment="0" applyProtection="0"/>
    <xf numFmtId="0" fontId="217" fillId="0" borderId="0"/>
    <xf numFmtId="39" fontId="105" fillId="0" borderId="0"/>
    <xf numFmtId="39" fontId="105" fillId="0" borderId="0"/>
    <xf numFmtId="0" fontId="217" fillId="0" borderId="0"/>
    <xf numFmtId="39" fontId="105" fillId="0" borderId="0"/>
    <xf numFmtId="39" fontId="105" fillId="0" borderId="0"/>
    <xf numFmtId="0" fontId="217" fillId="0" borderId="0"/>
    <xf numFmtId="39" fontId="105" fillId="0" borderId="0"/>
    <xf numFmtId="39" fontId="105" fillId="0" borderId="0"/>
    <xf numFmtId="0" fontId="217" fillId="0" borderId="0"/>
    <xf numFmtId="39" fontId="105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7" fillId="0" borderId="0"/>
    <xf numFmtId="0" fontId="217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39" fontId="105" fillId="0" borderId="0"/>
    <xf numFmtId="0" fontId="217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217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30" fillId="0" borderId="0"/>
    <xf numFmtId="0" fontId="80" fillId="0" borderId="0"/>
    <xf numFmtId="0" fontId="19" fillId="0" borderId="0"/>
    <xf numFmtId="0" fontId="217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39" fontId="105" fillId="0" borderId="0"/>
    <xf numFmtId="0" fontId="12" fillId="0" borderId="0"/>
    <xf numFmtId="0" fontId="2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0" fontId="217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30" fillId="0" borderId="0"/>
    <xf numFmtId="0" fontId="12" fillId="0" borderId="0"/>
    <xf numFmtId="0" fontId="217" fillId="0" borderId="0"/>
    <xf numFmtId="0" fontId="12" fillId="0" borderId="0"/>
    <xf numFmtId="0" fontId="12" fillId="0" borderId="0"/>
    <xf numFmtId="0" fontId="12" fillId="0" borderId="0"/>
    <xf numFmtId="0" fontId="217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1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3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  <xf numFmtId="9" fontId="235" fillId="0" borderId="0" applyFont="0" applyFill="0" applyBorder="0" applyAlignment="0" applyProtection="0"/>
  </cellStyleXfs>
  <cellXfs count="224">
    <xf numFmtId="0" fontId="0" fillId="0" borderId="0" xfId="0"/>
    <xf numFmtId="37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7" fontId="6" fillId="0" borderId="0" xfId="335" applyNumberFormat="1" applyFont="1" applyFill="1" applyAlignment="1">
      <alignment vertical="center"/>
    </xf>
    <xf numFmtId="0" fontId="3" fillId="0" borderId="0" xfId="864" applyFont="1" applyFill="1" applyAlignment="1">
      <alignment vertical="center"/>
    </xf>
    <xf numFmtId="0" fontId="6" fillId="0" borderId="0" xfId="864" applyFont="1" applyFill="1" applyAlignment="1">
      <alignment vertical="center"/>
    </xf>
    <xf numFmtId="0" fontId="5" fillId="0" borderId="0" xfId="864" applyFont="1" applyFill="1" applyAlignment="1">
      <alignment vertical="center"/>
    </xf>
    <xf numFmtId="37" fontId="6" fillId="0" borderId="0" xfId="864" applyNumberFormat="1" applyFont="1" applyFill="1" applyAlignment="1">
      <alignment vertical="center"/>
    </xf>
    <xf numFmtId="37" fontId="6" fillId="0" borderId="0" xfId="864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37" fontId="6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Alignment="1">
      <alignment horizontal="right" vertical="center"/>
    </xf>
    <xf numFmtId="37" fontId="6" fillId="0" borderId="0" xfId="0" applyNumberFormat="1" applyFont="1" applyFill="1" applyBorder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0" fontId="6" fillId="0" borderId="0" xfId="864" applyFont="1" applyFill="1" applyBorder="1" applyAlignment="1">
      <alignment vertical="center"/>
    </xf>
    <xf numFmtId="169" fontId="6" fillId="0" borderId="0" xfId="335" applyNumberFormat="1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7" fontId="6" fillId="0" borderId="15" xfId="0" applyNumberFormat="1" applyFont="1" applyFill="1" applyBorder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0" fontId="11" fillId="0" borderId="0" xfId="818" applyFont="1" applyFill="1" applyBorder="1" applyAlignment="1">
      <alignment horizontal="right" vertical="center"/>
    </xf>
    <xf numFmtId="0" fontId="10" fillId="0" borderId="0" xfId="818" applyFont="1" applyFill="1" applyAlignment="1">
      <alignment vertical="center"/>
    </xf>
    <xf numFmtId="0" fontId="5" fillId="0" borderId="0" xfId="818" applyFont="1" applyFill="1" applyAlignment="1">
      <alignment vertical="center"/>
    </xf>
    <xf numFmtId="0" fontId="6" fillId="0" borderId="0" xfId="818" applyFont="1" applyFill="1" applyAlignment="1">
      <alignment vertical="center"/>
    </xf>
    <xf numFmtId="0" fontId="6" fillId="0" borderId="0" xfId="818" applyFont="1" applyFill="1" applyAlignment="1">
      <alignment horizontal="center" vertical="center"/>
    </xf>
    <xf numFmtId="170" fontId="3" fillId="0" borderId="0" xfId="335" applyNumberFormat="1" applyFont="1" applyFill="1" applyAlignment="1">
      <alignment horizontal="right" vertical="center"/>
    </xf>
    <xf numFmtId="37" fontId="3" fillId="0" borderId="0" xfId="818" applyNumberFormat="1" applyFont="1" applyFill="1" applyAlignment="1">
      <alignment vertical="center"/>
    </xf>
    <xf numFmtId="0" fontId="4" fillId="0" borderId="0" xfId="818" applyFont="1" applyFill="1" applyAlignment="1">
      <alignment vertical="center"/>
    </xf>
    <xf numFmtId="0" fontId="3" fillId="0" borderId="0" xfId="818" applyFont="1" applyFill="1" applyBorder="1" applyAlignment="1">
      <alignment horizontal="center" vertical="center"/>
    </xf>
    <xf numFmtId="0" fontId="3" fillId="0" borderId="0" xfId="818" applyFont="1" applyFill="1" applyAlignment="1">
      <alignment vertical="center"/>
    </xf>
    <xf numFmtId="0" fontId="3" fillId="0" borderId="0" xfId="818" applyFont="1" applyFill="1" applyAlignment="1">
      <alignment horizontal="center"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9" fontId="6" fillId="0" borderId="0" xfId="335" applyFont="1" applyFill="1" applyBorder="1" applyAlignment="1">
      <alignment horizontal="right" vertical="center"/>
    </xf>
    <xf numFmtId="0" fontId="7" fillId="0" borderId="0" xfId="818" applyFont="1" applyFill="1" applyAlignment="1">
      <alignment vertical="center"/>
    </xf>
    <xf numFmtId="0" fontId="3" fillId="0" borderId="0" xfId="818" applyFont="1" applyFill="1" applyAlignment="1">
      <alignment horizontal="left" vertical="center" indent="2"/>
    </xf>
    <xf numFmtId="37" fontId="3" fillId="0" borderId="0" xfId="818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vertical="center"/>
    </xf>
    <xf numFmtId="0" fontId="3" fillId="0" borderId="0" xfId="818" applyFont="1" applyFill="1" applyAlignment="1">
      <alignment horizontal="left" vertical="center" indent="4"/>
    </xf>
    <xf numFmtId="37" fontId="6" fillId="0" borderId="0" xfId="818" applyNumberFormat="1" applyFont="1" applyFill="1" applyBorder="1" applyAlignment="1">
      <alignment horizontal="right" vertical="center"/>
    </xf>
    <xf numFmtId="167" fontId="3" fillId="0" borderId="0" xfId="818" applyNumberFormat="1" applyFont="1" applyFill="1" applyAlignment="1">
      <alignment vertical="center"/>
    </xf>
    <xf numFmtId="0" fontId="13" fillId="0" borderId="0" xfId="818" applyFont="1" applyFill="1" applyAlignment="1">
      <alignment vertical="center"/>
    </xf>
    <xf numFmtId="16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left" vertical="center" indent="2"/>
    </xf>
    <xf numFmtId="37" fontId="6" fillId="0" borderId="0" xfId="818" applyNumberFormat="1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right" vertical="center"/>
    </xf>
    <xf numFmtId="0" fontId="6" fillId="0" borderId="0" xfId="818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center" vertical="center"/>
    </xf>
    <xf numFmtId="37" fontId="6" fillId="0" borderId="0" xfId="818" applyNumberFormat="1" applyFont="1" applyFill="1" applyAlignment="1">
      <alignment horizontal="left" vertical="center" indent="2"/>
    </xf>
    <xf numFmtId="37" fontId="6" fillId="0" borderId="0" xfId="818" applyNumberFormat="1" applyFont="1" applyFill="1" applyAlignment="1">
      <alignment horizontal="left" vertical="center" indent="5"/>
    </xf>
    <xf numFmtId="37" fontId="6" fillId="0" borderId="0" xfId="818" applyNumberFormat="1" applyFont="1" applyFill="1" applyAlignment="1">
      <alignment horizontal="left" vertical="center" indent="4"/>
    </xf>
    <xf numFmtId="0" fontId="6" fillId="0" borderId="0" xfId="818" applyFont="1" applyFill="1" applyBorder="1" applyAlignment="1">
      <alignment horizontal="center" vertical="center"/>
    </xf>
    <xf numFmtId="37" fontId="5" fillId="0" borderId="0" xfId="818" applyNumberFormat="1" applyFont="1" applyFill="1" applyAlignment="1">
      <alignment horizontal="center" vertical="center"/>
    </xf>
    <xf numFmtId="37" fontId="5" fillId="0" borderId="0" xfId="818" applyNumberFormat="1" applyFont="1" applyFill="1" applyAlignment="1">
      <alignment vertical="center"/>
    </xf>
    <xf numFmtId="169" fontId="6" fillId="0" borderId="0" xfId="335" applyFont="1" applyFill="1" applyBorder="1" applyAlignment="1">
      <alignment vertical="center"/>
    </xf>
    <xf numFmtId="169" fontId="5" fillId="0" borderId="0" xfId="335" applyFont="1" applyFill="1" applyBorder="1" applyAlignment="1">
      <alignment vertical="center"/>
    </xf>
    <xf numFmtId="0" fontId="15" fillId="0" borderId="0" xfId="818" applyFont="1" applyFill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38" fontId="6" fillId="0" borderId="0" xfId="818" applyNumberFormat="1" applyFont="1" applyFill="1" applyAlignment="1">
      <alignment vertical="center"/>
    </xf>
    <xf numFmtId="49" fontId="6" fillId="0" borderId="0" xfId="335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864" applyFont="1" applyFill="1" applyAlignment="1">
      <alignment horizontal="right" vertical="center"/>
    </xf>
    <xf numFmtId="0" fontId="5" fillId="0" borderId="0" xfId="864" applyFont="1" applyFill="1" applyBorder="1" applyAlignment="1">
      <alignment vertical="center"/>
    </xf>
    <xf numFmtId="0" fontId="5" fillId="0" borderId="0" xfId="864" applyFont="1" applyFill="1" applyBorder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0" fontId="16" fillId="0" borderId="0" xfId="818" applyFont="1" applyFill="1" applyBorder="1" applyAlignment="1">
      <alignment horizontal="right" vertical="center"/>
    </xf>
    <xf numFmtId="0" fontId="16" fillId="0" borderId="0" xfId="818" applyFont="1" applyFill="1" applyAlignment="1">
      <alignment horizontal="center" vertical="center"/>
    </xf>
    <xf numFmtId="3" fontId="17" fillId="0" borderId="0" xfId="389" applyNumberFormat="1" applyFont="1" applyFill="1" applyAlignment="1">
      <alignment vertical="center"/>
    </xf>
    <xf numFmtId="0" fontId="16" fillId="0" borderId="0" xfId="818" applyFont="1" applyFill="1" applyAlignment="1">
      <alignment vertical="center"/>
    </xf>
    <xf numFmtId="0" fontId="16" fillId="0" borderId="0" xfId="818" applyFont="1" applyFill="1" applyBorder="1" applyAlignment="1">
      <alignment vertical="center"/>
    </xf>
    <xf numFmtId="0" fontId="17" fillId="0" borderId="0" xfId="818" applyFont="1" applyFill="1" applyAlignment="1">
      <alignment vertical="center"/>
    </xf>
    <xf numFmtId="0" fontId="17" fillId="0" borderId="0" xfId="818" applyFont="1" applyFill="1" applyBorder="1" applyAlignment="1">
      <alignment horizontal="center"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0" fontId="17" fillId="0" borderId="0" xfId="818" applyFont="1" applyFill="1" applyAlignment="1">
      <alignment horizontal="center"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0" fontId="6" fillId="0" borderId="0" xfId="818" quotePrefix="1" applyFont="1" applyFill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818" quotePrefix="1" applyNumberFormat="1" applyFont="1" applyFill="1" applyAlignment="1">
      <alignment horizontal="right" vertical="center"/>
    </xf>
    <xf numFmtId="37" fontId="6" fillId="0" borderId="0" xfId="335" quotePrefix="1" applyNumberFormat="1" applyFont="1" applyFill="1" applyBorder="1" applyAlignment="1">
      <alignment horizontal="right" vertical="center"/>
    </xf>
    <xf numFmtId="37" fontId="6" fillId="0" borderId="0" xfId="818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0" fontId="6" fillId="0" borderId="0" xfId="864" applyFont="1" applyFill="1" applyAlignment="1">
      <alignment horizontal="center"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0" fontId="5" fillId="0" borderId="0" xfId="867" applyFont="1" applyFill="1" applyAlignment="1">
      <alignment vertical="center"/>
    </xf>
    <xf numFmtId="0" fontId="6" fillId="0" borderId="0" xfId="867" applyFont="1" applyFill="1" applyAlignment="1">
      <alignment horizontal="left" vertical="center" indent="2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67" fontId="6" fillId="0" borderId="0" xfId="0" applyNumberFormat="1" applyFont="1" applyFill="1" applyAlignment="1">
      <alignment vertical="center"/>
    </xf>
    <xf numFmtId="2" fontId="6" fillId="0" borderId="0" xfId="864" applyNumberFormat="1" applyFont="1" applyFill="1" applyAlignment="1">
      <alignment vertical="center"/>
    </xf>
    <xf numFmtId="0" fontId="5" fillId="0" borderId="0" xfId="867" applyFont="1" applyFill="1" applyAlignment="1">
      <alignment horizontal="left" vertical="center" indent="1"/>
    </xf>
    <xf numFmtId="0" fontId="6" fillId="0" borderId="0" xfId="867" applyFont="1" applyFill="1" applyAlignment="1">
      <alignment horizontal="left" vertical="center" indent="3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5" fontId="17" fillId="0" borderId="15" xfId="335" applyNumberFormat="1" applyFont="1" applyFill="1" applyBorder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4" fontId="6" fillId="0" borderId="17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37" fontId="6" fillId="0" borderId="0" xfId="818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4" fontId="18" fillId="0" borderId="15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0" fontId="18" fillId="0" borderId="15" xfId="335" applyNumberFormat="1" applyFont="1" applyFill="1" applyBorder="1" applyAlignment="1">
      <alignment horizontal="center" vertical="center"/>
    </xf>
    <xf numFmtId="170" fontId="6" fillId="0" borderId="15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172" fontId="6" fillId="0" borderId="15" xfId="335" applyNumberFormat="1" applyFont="1" applyFill="1" applyBorder="1" applyAlignment="1">
      <alignment vertical="center"/>
    </xf>
    <xf numFmtId="169" fontId="6" fillId="0" borderId="0" xfId="864" applyNumberFormat="1" applyFont="1" applyFill="1" applyAlignment="1">
      <alignment vertical="center"/>
    </xf>
    <xf numFmtId="0" fontId="16" fillId="0" borderId="32" xfId="826" applyFont="1" applyFill="1" applyBorder="1" applyAlignment="1">
      <alignment horizontal="center" vertical="center"/>
    </xf>
    <xf numFmtId="170" fontId="3" fillId="0" borderId="0" xfId="818" applyNumberFormat="1" applyFont="1" applyFill="1" applyAlignment="1">
      <alignment vertical="center"/>
    </xf>
    <xf numFmtId="0" fontId="16" fillId="0" borderId="0" xfId="826" applyFont="1" applyFill="1" applyBorder="1" applyAlignment="1">
      <alignment horizontal="center" vertical="center"/>
    </xf>
    <xf numFmtId="175" fontId="17" fillId="0" borderId="0" xfId="335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170" fontId="18" fillId="0" borderId="0" xfId="335" applyNumberFormat="1" applyFont="1" applyFill="1" applyBorder="1" applyAlignment="1">
      <alignment horizontal="right" vertical="center"/>
    </xf>
    <xf numFmtId="176" fontId="17" fillId="0" borderId="0" xfId="335" applyNumberFormat="1" applyFont="1" applyFill="1" applyAlignment="1">
      <alignment vertical="center"/>
    </xf>
    <xf numFmtId="170" fontId="6" fillId="0" borderId="0" xfId="818" applyNumberFormat="1" applyFont="1" applyFill="1" applyAlignment="1">
      <alignment vertical="center"/>
    </xf>
    <xf numFmtId="172" fontId="17" fillId="0" borderId="0" xfId="335" applyNumberFormat="1" applyFont="1" applyFill="1" applyAlignment="1">
      <alignment horizontal="right" vertical="center"/>
    </xf>
    <xf numFmtId="0" fontId="8" fillId="0" borderId="0" xfId="0" applyFont="1" applyFill="1" applyAlignment="1"/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 indent="3"/>
    </xf>
    <xf numFmtId="3" fontId="6" fillId="0" borderId="0" xfId="0" applyNumberFormat="1" applyFont="1" applyFill="1" applyAlignment="1">
      <alignment vertical="center"/>
    </xf>
    <xf numFmtId="37" fontId="6" fillId="0" borderId="0" xfId="335" applyNumberFormat="1" applyFont="1" applyFill="1" applyBorder="1" applyAlignment="1">
      <alignment horizontal="center" vertical="center"/>
    </xf>
    <xf numFmtId="173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 indent="1"/>
    </xf>
    <xf numFmtId="37" fontId="6" fillId="0" borderId="0" xfId="335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 indent="2"/>
    </xf>
    <xf numFmtId="37" fontId="5" fillId="0" borderId="0" xfId="0" applyNumberFormat="1" applyFont="1" applyFill="1" applyAlignment="1">
      <alignment horizontal="left" vertical="center" indent="4"/>
    </xf>
    <xf numFmtId="3" fontId="5" fillId="0" borderId="0" xfId="0" applyNumberFormat="1" applyFont="1" applyFill="1" applyAlignment="1">
      <alignment horizontal="center" vertical="center"/>
    </xf>
    <xf numFmtId="173" fontId="8" fillId="0" borderId="0" xfId="0" applyNumberFormat="1" applyFont="1" applyFill="1" applyAlignment="1"/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4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right" vertical="center" indent="2"/>
    </xf>
    <xf numFmtId="37" fontId="20" fillId="0" borderId="0" xfId="335" applyNumberFormat="1" applyFont="1" applyFill="1" applyAlignment="1">
      <alignment vertical="center"/>
    </xf>
    <xf numFmtId="37" fontId="6" fillId="0" borderId="0" xfId="950" applyNumberFormat="1" applyFont="1" applyFill="1" applyAlignment="1"/>
    <xf numFmtId="37" fontId="6" fillId="0" borderId="0" xfId="951" applyNumberFormat="1" applyFont="1" applyFill="1" applyAlignment="1"/>
    <xf numFmtId="172" fontId="216" fillId="0" borderId="0" xfId="335" applyNumberFormat="1" applyFont="1" applyFill="1" applyBorder="1" applyAlignment="1">
      <alignment vertical="center"/>
    </xf>
    <xf numFmtId="172" fontId="6" fillId="0" borderId="0" xfId="335" applyNumberFormat="1" applyFont="1" applyFill="1" applyBorder="1" applyAlignment="1">
      <alignment horizontal="right" vertical="center"/>
    </xf>
    <xf numFmtId="170" fontId="6" fillId="0" borderId="0" xfId="864" applyNumberFormat="1" applyFont="1" applyFill="1" applyAlignment="1">
      <alignment vertical="center"/>
    </xf>
    <xf numFmtId="174" fontId="6" fillId="0" borderId="0" xfId="864" applyNumberFormat="1" applyFont="1" applyFill="1" applyAlignment="1">
      <alignment vertical="center"/>
    </xf>
    <xf numFmtId="10" fontId="6" fillId="0" borderId="0" xfId="1358" applyNumberFormat="1" applyFont="1" applyFill="1" applyBorder="1" applyAlignment="1">
      <alignment vertical="center"/>
    </xf>
    <xf numFmtId="0" fontId="4" fillId="0" borderId="0" xfId="818" applyFont="1" applyFill="1" applyAlignment="1">
      <alignment horizontal="center" vertical="center"/>
    </xf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5" fillId="0" borderId="0" xfId="864" applyFont="1" applyFill="1" applyAlignment="1">
      <alignment horizontal="center" vertical="center"/>
    </xf>
    <xf numFmtId="0" fontId="16" fillId="0" borderId="0" xfId="81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2" fillId="0" borderId="0" xfId="894" applyFont="1" applyFill="1"/>
    <xf numFmtId="0" fontId="12" fillId="0" borderId="0" xfId="894" applyFont="1" applyFill="1" applyAlignment="1">
      <alignment horizontal="center"/>
    </xf>
    <xf numFmtId="170" fontId="10" fillId="0" borderId="0" xfId="818" applyNumberFormat="1" applyFont="1" applyFill="1" applyAlignment="1">
      <alignment vertical="center"/>
    </xf>
    <xf numFmtId="0" fontId="236" fillId="0" borderId="0" xfId="894" applyFont="1" applyFill="1"/>
    <xf numFmtId="170" fontId="16" fillId="0" borderId="0" xfId="818" applyNumberFormat="1" applyFont="1" applyFill="1" applyBorder="1" applyAlignment="1">
      <alignment horizontal="center" vertical="center"/>
    </xf>
    <xf numFmtId="175" fontId="16" fillId="0" borderId="0" xfId="818" applyNumberFormat="1" applyFont="1" applyFill="1" applyBorder="1" applyAlignment="1">
      <alignment horizontal="center" vertical="center"/>
    </xf>
    <xf numFmtId="170" fontId="16" fillId="0" borderId="0" xfId="818" applyNumberFormat="1" applyFont="1" applyFill="1" applyBorder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175" fontId="10" fillId="0" borderId="0" xfId="818" applyNumberFormat="1" applyFont="1" applyFill="1" applyAlignment="1">
      <alignment vertical="center"/>
    </xf>
    <xf numFmtId="0" fontId="10" fillId="0" borderId="0" xfId="818" applyFont="1" applyFill="1" applyBorder="1" applyAlignment="1">
      <alignment vertical="center"/>
    </xf>
    <xf numFmtId="0" fontId="7" fillId="0" borderId="0" xfId="818" applyFont="1" applyFill="1" applyBorder="1" applyAlignment="1">
      <alignment vertical="center"/>
    </xf>
    <xf numFmtId="170" fontId="7" fillId="0" borderId="0" xfId="818" applyNumberFormat="1" applyFont="1" applyFill="1" applyAlignment="1">
      <alignment vertical="center"/>
    </xf>
    <xf numFmtId="0" fontId="12" fillId="0" borderId="0" xfId="894" applyFont="1" applyFill="1" applyBorder="1"/>
    <xf numFmtId="0" fontId="2" fillId="0" borderId="0" xfId="0" applyFont="1" applyFill="1"/>
    <xf numFmtId="170" fontId="2" fillId="0" borderId="0" xfId="0" applyNumberFormat="1" applyFont="1" applyFill="1"/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5" fillId="0" borderId="0" xfId="0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center" vertical="center"/>
    </xf>
    <xf numFmtId="0" fontId="4" fillId="0" borderId="0" xfId="818" applyFont="1" applyFill="1" applyAlignment="1">
      <alignment horizontal="center" vertical="center"/>
    </xf>
    <xf numFmtId="38" fontId="3" fillId="0" borderId="0" xfId="818" applyNumberFormat="1" applyFont="1" applyFill="1" applyAlignment="1">
      <alignment vertical="center"/>
    </xf>
    <xf numFmtId="0" fontId="8" fillId="0" borderId="0" xfId="818" applyFont="1" applyFill="1" applyAlignment="1">
      <alignment horizontal="center" vertical="center"/>
    </xf>
    <xf numFmtId="0" fontId="5" fillId="0" borderId="2" xfId="818" applyFont="1" applyFill="1" applyBorder="1" applyAlignment="1">
      <alignment horizontal="right" vertical="center"/>
    </xf>
    <xf numFmtId="0" fontId="8" fillId="0" borderId="0" xfId="818" applyFont="1" applyFill="1" applyAlignment="1">
      <alignment horizontal="center"/>
    </xf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8" fillId="0" borderId="0" xfId="864" applyFont="1" applyFill="1" applyAlignment="1">
      <alignment horizontal="center" vertical="center"/>
    </xf>
    <xf numFmtId="0" fontId="5" fillId="0" borderId="2" xfId="864" applyFont="1" applyFill="1" applyBorder="1" applyAlignment="1">
      <alignment horizontal="right" vertical="center"/>
    </xf>
    <xf numFmtId="0" fontId="5" fillId="0" borderId="0" xfId="864" applyFont="1" applyFill="1" applyAlignment="1">
      <alignment horizontal="center" vertical="center"/>
    </xf>
    <xf numFmtId="0" fontId="16" fillId="0" borderId="0" xfId="818" applyFont="1" applyFill="1" applyBorder="1" applyAlignment="1">
      <alignment horizontal="center" vertical="center"/>
    </xf>
    <xf numFmtId="0" fontId="16" fillId="0" borderId="2" xfId="818" applyFont="1" applyFill="1" applyBorder="1" applyAlignment="1">
      <alignment horizontal="center" vertical="center"/>
    </xf>
    <xf numFmtId="0" fontId="16" fillId="0" borderId="2" xfId="826" applyFont="1" applyFill="1" applyBorder="1" applyAlignment="1">
      <alignment horizontal="center" vertical="center"/>
    </xf>
    <xf numFmtId="0" fontId="4" fillId="0" borderId="2" xfId="818" applyFont="1" applyFill="1" applyBorder="1" applyAlignment="1">
      <alignment horizontal="right" vertical="center"/>
    </xf>
    <xf numFmtId="0" fontId="14" fillId="0" borderId="0" xfId="818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justify"/>
    </xf>
    <xf numFmtId="37" fontId="5" fillId="0" borderId="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</cellXfs>
  <cellStyles count="1359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" xfId="1358" builtinId="5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N56"/>
  <sheetViews>
    <sheetView topLeftCell="A31" zoomScaleNormal="100" zoomScaleSheetLayoutView="100" workbookViewId="0">
      <selection activeCell="A40" sqref="A40:J40"/>
    </sheetView>
  </sheetViews>
  <sheetFormatPr defaultColWidth="9.109375" defaultRowHeight="23.95" customHeight="1"/>
  <cols>
    <col min="1" max="1" width="40.5546875" style="39" customWidth="1"/>
    <col min="2" max="2" width="9.6640625" style="40" bestFit="1" customWidth="1"/>
    <col min="3" max="3" width="2.6640625" style="39" customWidth="1"/>
    <col min="4" max="4" width="11.6640625" style="39" customWidth="1"/>
    <col min="5" max="5" width="2.6640625" style="39" customWidth="1"/>
    <col min="6" max="6" width="11.6640625" style="39" customWidth="1"/>
    <col min="7" max="7" width="2.6640625" style="39" customWidth="1"/>
    <col min="8" max="8" width="11.6640625" style="39" customWidth="1"/>
    <col min="9" max="9" width="2.6640625" style="39" customWidth="1"/>
    <col min="10" max="10" width="11.6640625" style="39" customWidth="1"/>
    <col min="11" max="11" width="10.109375" style="33" bestFit="1" customWidth="1"/>
    <col min="12" max="12" width="11.109375" style="33" customWidth="1"/>
    <col min="13" max="13" width="10.88671875" style="39" customWidth="1"/>
    <col min="14" max="16384" width="9.109375" style="39"/>
  </cols>
  <sheetData>
    <row r="1" spans="1:14" s="47" customFormat="1" ht="26.6">
      <c r="A1" s="202" t="s">
        <v>29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4" s="47" customFormat="1" ht="26.6">
      <c r="A2" s="202" t="s">
        <v>62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4" s="47" customFormat="1" ht="26.6">
      <c r="A3" s="202" t="s">
        <v>165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4" ht="20.5">
      <c r="A4" s="203" t="s">
        <v>45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4" ht="5.95" customHeight="1"/>
    <row r="6" spans="1:14" ht="20.25" customHeight="1">
      <c r="B6" s="174" t="s">
        <v>38</v>
      </c>
      <c r="C6" s="174"/>
      <c r="D6" s="200" t="s">
        <v>0</v>
      </c>
      <c r="E6" s="200"/>
      <c r="F6" s="200"/>
      <c r="G6" s="40"/>
      <c r="H6" s="200" t="s">
        <v>34</v>
      </c>
      <c r="I6" s="200"/>
      <c r="J6" s="200"/>
    </row>
    <row r="7" spans="1:14" ht="20.25" customHeight="1">
      <c r="B7" s="174"/>
      <c r="C7" s="200" t="s">
        <v>110</v>
      </c>
      <c r="D7" s="200"/>
      <c r="E7" s="200"/>
      <c r="F7" s="174"/>
      <c r="G7" s="200" t="s">
        <v>110</v>
      </c>
      <c r="H7" s="200"/>
      <c r="I7" s="200"/>
      <c r="J7" s="174"/>
    </row>
    <row r="8" spans="1:14" ht="20.25" customHeight="1">
      <c r="C8" s="40"/>
      <c r="D8" s="174" t="s">
        <v>46</v>
      </c>
      <c r="E8" s="37"/>
      <c r="F8" s="174" t="s">
        <v>46</v>
      </c>
      <c r="H8" s="174" t="s">
        <v>46</v>
      </c>
      <c r="I8" s="37"/>
      <c r="J8" s="174" t="s">
        <v>46</v>
      </c>
    </row>
    <row r="9" spans="1:14" ht="20.25" customHeight="1">
      <c r="C9" s="40"/>
      <c r="D9" s="174" t="s">
        <v>166</v>
      </c>
      <c r="E9" s="37"/>
      <c r="F9" s="174" t="s">
        <v>47</v>
      </c>
      <c r="H9" s="174" t="s">
        <v>166</v>
      </c>
      <c r="I9" s="37"/>
      <c r="J9" s="174" t="s">
        <v>47</v>
      </c>
    </row>
    <row r="10" spans="1:14" ht="20.25" customHeight="1">
      <c r="C10" s="40"/>
      <c r="D10" s="174">
        <v>2564</v>
      </c>
      <c r="E10" s="37"/>
      <c r="F10" s="174">
        <v>2563</v>
      </c>
      <c r="H10" s="174">
        <v>2564</v>
      </c>
      <c r="I10" s="37"/>
      <c r="J10" s="174">
        <v>2563</v>
      </c>
    </row>
    <row r="11" spans="1:14" ht="20.25" customHeight="1">
      <c r="A11" s="174" t="s">
        <v>1</v>
      </c>
      <c r="B11" s="174"/>
      <c r="C11" s="174"/>
    </row>
    <row r="12" spans="1:14" ht="20.25" customHeight="1">
      <c r="A12" s="39" t="s">
        <v>2</v>
      </c>
      <c r="C12" s="40"/>
      <c r="D12" s="22"/>
      <c r="E12" s="22"/>
      <c r="F12" s="22"/>
      <c r="G12" s="22"/>
      <c r="H12" s="22"/>
      <c r="I12" s="22"/>
      <c r="J12" s="22"/>
    </row>
    <row r="13" spans="1:14" ht="20.25" customHeight="1">
      <c r="A13" s="48" t="s">
        <v>19</v>
      </c>
      <c r="B13" s="40">
        <v>4.3</v>
      </c>
      <c r="C13" s="40"/>
      <c r="D13" s="15">
        <v>5069478</v>
      </c>
      <c r="E13" s="16"/>
      <c r="F13" s="15">
        <v>2902744</v>
      </c>
      <c r="G13" s="16"/>
      <c r="H13" s="15">
        <v>4654393</v>
      </c>
      <c r="I13" s="16"/>
      <c r="J13" s="15">
        <v>2716668</v>
      </c>
      <c r="K13" s="145"/>
      <c r="L13" s="145"/>
      <c r="N13" s="139"/>
    </row>
    <row r="14" spans="1:14" ht="20.25" customHeight="1">
      <c r="A14" s="48" t="s">
        <v>119</v>
      </c>
      <c r="B14" s="38">
        <v>5.0999999999999996</v>
      </c>
      <c r="C14" s="38"/>
      <c r="D14" s="15">
        <v>437447</v>
      </c>
      <c r="E14" s="16"/>
      <c r="F14" s="15">
        <v>628284</v>
      </c>
      <c r="G14" s="16"/>
      <c r="H14" s="15">
        <v>707094</v>
      </c>
      <c r="I14" s="16"/>
      <c r="J14" s="15">
        <v>645778</v>
      </c>
      <c r="K14" s="145"/>
      <c r="L14" s="145"/>
      <c r="N14" s="139"/>
    </row>
    <row r="15" spans="1:14" ht="20.25" customHeight="1">
      <c r="A15" s="48" t="s">
        <v>87</v>
      </c>
      <c r="B15" s="38">
        <v>6</v>
      </c>
      <c r="C15" s="38"/>
      <c r="D15" s="15">
        <v>1702270</v>
      </c>
      <c r="E15" s="16"/>
      <c r="F15" s="15">
        <v>1654082</v>
      </c>
      <c r="G15" s="16"/>
      <c r="H15" s="15">
        <v>1565406</v>
      </c>
      <c r="I15" s="16"/>
      <c r="J15" s="15">
        <v>1470673</v>
      </c>
      <c r="K15" s="145"/>
      <c r="L15" s="145"/>
      <c r="M15" s="139"/>
      <c r="N15" s="139"/>
    </row>
    <row r="16" spans="1:14" ht="20.25" customHeight="1">
      <c r="A16" s="48" t="s">
        <v>137</v>
      </c>
      <c r="B16" s="40">
        <v>7.1</v>
      </c>
      <c r="C16" s="40"/>
      <c r="D16" s="15">
        <v>2990819</v>
      </c>
      <c r="E16" s="16"/>
      <c r="F16" s="26">
        <v>4497354</v>
      </c>
      <c r="G16" s="16"/>
      <c r="H16" s="15">
        <v>2822825</v>
      </c>
      <c r="I16" s="72"/>
      <c r="J16" s="26">
        <v>4351061</v>
      </c>
      <c r="K16" s="139"/>
      <c r="L16" s="145"/>
      <c r="M16" s="139"/>
      <c r="N16" s="139"/>
    </row>
    <row r="17" spans="1:14" ht="20.25" customHeight="1">
      <c r="A17" s="48" t="s">
        <v>3</v>
      </c>
      <c r="C17" s="40"/>
      <c r="D17" s="15">
        <v>1364</v>
      </c>
      <c r="E17" s="16"/>
      <c r="F17" s="15">
        <v>717</v>
      </c>
      <c r="G17" s="16"/>
      <c r="H17" s="15">
        <v>1203</v>
      </c>
      <c r="I17" s="16"/>
      <c r="J17" s="15">
        <v>600</v>
      </c>
      <c r="K17" s="145"/>
      <c r="L17" s="145"/>
      <c r="M17" s="139"/>
      <c r="N17" s="139"/>
    </row>
    <row r="18" spans="1:14" ht="20.25" customHeight="1">
      <c r="A18" s="51" t="s">
        <v>20</v>
      </c>
      <c r="C18" s="40"/>
      <c r="D18" s="127">
        <f>D13+D16+D14+D15+D17</f>
        <v>10201378</v>
      </c>
      <c r="E18" s="17"/>
      <c r="F18" s="127">
        <f>SUM(F13:F17)</f>
        <v>9683181</v>
      </c>
      <c r="G18" s="17"/>
      <c r="H18" s="127">
        <f>SUM(H13:H17)</f>
        <v>9750921</v>
      </c>
      <c r="I18" s="17"/>
      <c r="J18" s="127">
        <f>SUM(J13:J17)</f>
        <v>9184780</v>
      </c>
      <c r="K18" s="145"/>
      <c r="L18" s="145"/>
      <c r="N18" s="139"/>
    </row>
    <row r="19" spans="1:14" ht="20.25" customHeight="1">
      <c r="C19" s="40"/>
      <c r="D19" s="17"/>
      <c r="E19" s="17"/>
      <c r="F19" s="17"/>
      <c r="G19" s="17"/>
      <c r="H19" s="17"/>
      <c r="I19" s="17"/>
      <c r="J19" s="17"/>
      <c r="L19" s="145"/>
      <c r="N19" s="139"/>
    </row>
    <row r="20" spans="1:14" ht="20.25" customHeight="1">
      <c r="A20" s="39" t="s">
        <v>21</v>
      </c>
      <c r="C20" s="40"/>
      <c r="D20" s="22"/>
      <c r="E20" s="22"/>
      <c r="F20" s="22"/>
      <c r="G20" s="36"/>
      <c r="H20" s="22"/>
      <c r="I20" s="36"/>
      <c r="J20" s="22"/>
      <c r="L20" s="145"/>
      <c r="N20" s="139"/>
    </row>
    <row r="21" spans="1:14" ht="20.25" customHeight="1">
      <c r="A21" s="48" t="s">
        <v>105</v>
      </c>
      <c r="B21" s="40" t="s">
        <v>150</v>
      </c>
      <c r="C21" s="40"/>
      <c r="D21" s="15">
        <v>136936</v>
      </c>
      <c r="E21" s="49"/>
      <c r="F21" s="15">
        <v>136807</v>
      </c>
      <c r="G21" s="35"/>
      <c r="H21" s="15">
        <v>98000</v>
      </c>
      <c r="I21" s="26"/>
      <c r="J21" s="15">
        <v>98000</v>
      </c>
      <c r="L21" s="145"/>
      <c r="N21" s="139"/>
    </row>
    <row r="22" spans="1:14" ht="20.25" customHeight="1">
      <c r="A22" s="48" t="s">
        <v>39</v>
      </c>
      <c r="B22" s="40" t="s">
        <v>151</v>
      </c>
      <c r="C22" s="40"/>
      <c r="D22" s="71">
        <v>0</v>
      </c>
      <c r="E22" s="72"/>
      <c r="F22" s="71">
        <v>0</v>
      </c>
      <c r="G22" s="35"/>
      <c r="H22" s="15">
        <v>383855</v>
      </c>
      <c r="I22" s="16"/>
      <c r="J22" s="15">
        <v>552855</v>
      </c>
      <c r="L22" s="145"/>
      <c r="N22" s="139"/>
    </row>
    <row r="23" spans="1:14" ht="20.25" customHeight="1">
      <c r="A23" s="48" t="s">
        <v>95</v>
      </c>
      <c r="B23" s="40">
        <v>8</v>
      </c>
      <c r="C23" s="40"/>
      <c r="D23" s="15">
        <v>29213</v>
      </c>
      <c r="E23" s="49"/>
      <c r="F23" s="15">
        <v>29213</v>
      </c>
      <c r="G23" s="35"/>
      <c r="H23" s="15">
        <v>39527</v>
      </c>
      <c r="I23" s="16"/>
      <c r="J23" s="15">
        <v>39527</v>
      </c>
      <c r="L23" s="145"/>
      <c r="N23" s="139"/>
    </row>
    <row r="24" spans="1:14" ht="20.25" customHeight="1">
      <c r="A24" s="48" t="s">
        <v>88</v>
      </c>
      <c r="B24" s="40">
        <v>9</v>
      </c>
      <c r="C24" s="40"/>
      <c r="D24" s="15">
        <v>1496737</v>
      </c>
      <c r="E24" s="49"/>
      <c r="F24" s="15">
        <v>1563377</v>
      </c>
      <c r="G24" s="35"/>
      <c r="H24" s="15">
        <v>1269005</v>
      </c>
      <c r="I24" s="35"/>
      <c r="J24" s="15">
        <v>1338290</v>
      </c>
      <c r="L24" s="145"/>
      <c r="N24" s="139"/>
    </row>
    <row r="25" spans="1:14" ht="20.25" customHeight="1">
      <c r="A25" s="48" t="s">
        <v>132</v>
      </c>
      <c r="B25" s="40">
        <v>10.1</v>
      </c>
      <c r="C25" s="40"/>
      <c r="D25" s="15">
        <v>133806</v>
      </c>
      <c r="E25" s="49"/>
      <c r="F25" s="26">
        <v>136808</v>
      </c>
      <c r="G25" s="35"/>
      <c r="H25" s="15">
        <v>49585</v>
      </c>
      <c r="I25" s="72"/>
      <c r="J25" s="15">
        <v>61490</v>
      </c>
      <c r="L25" s="145"/>
      <c r="M25" s="139"/>
      <c r="N25" s="139"/>
    </row>
    <row r="26" spans="1:14" ht="20.25" customHeight="1">
      <c r="A26" s="61" t="s">
        <v>147</v>
      </c>
      <c r="B26" s="40">
        <v>11</v>
      </c>
      <c r="C26" s="40"/>
      <c r="D26" s="15">
        <v>545901</v>
      </c>
      <c r="E26" s="49"/>
      <c r="F26" s="15">
        <v>545901</v>
      </c>
      <c r="G26" s="35"/>
      <c r="H26" s="15">
        <v>545901</v>
      </c>
      <c r="I26" s="35"/>
      <c r="J26" s="15">
        <v>545901</v>
      </c>
      <c r="L26" s="145"/>
      <c r="N26" s="139"/>
    </row>
    <row r="27" spans="1:14" ht="20.25" customHeight="1">
      <c r="A27" s="48" t="s">
        <v>83</v>
      </c>
      <c r="B27" s="38">
        <v>12</v>
      </c>
      <c r="C27" s="38"/>
      <c r="D27" s="15">
        <v>43468</v>
      </c>
      <c r="E27" s="49"/>
      <c r="F27" s="15">
        <v>45635</v>
      </c>
      <c r="G27" s="35"/>
      <c r="H27" s="15">
        <v>38435</v>
      </c>
      <c r="I27" s="35"/>
      <c r="J27" s="15">
        <v>39695</v>
      </c>
      <c r="L27" s="145"/>
      <c r="M27" s="139"/>
      <c r="N27" s="139"/>
    </row>
    <row r="28" spans="1:14" ht="20.25" customHeight="1">
      <c r="A28" s="48" t="s">
        <v>26</v>
      </c>
      <c r="C28" s="40"/>
      <c r="D28" s="15">
        <v>8615</v>
      </c>
      <c r="E28" s="49"/>
      <c r="F28" s="15">
        <v>6309</v>
      </c>
      <c r="G28" s="35"/>
      <c r="H28" s="15">
        <v>7186</v>
      </c>
      <c r="I28" s="35"/>
      <c r="J28" s="15">
        <v>5040</v>
      </c>
      <c r="K28" s="145"/>
      <c r="L28" s="145"/>
      <c r="M28" s="139"/>
      <c r="N28" s="139"/>
    </row>
    <row r="29" spans="1:14" ht="20.25" customHeight="1">
      <c r="A29" s="51" t="s">
        <v>22</v>
      </c>
      <c r="C29" s="40"/>
      <c r="D29" s="127">
        <f>SUM(D21:D28)</f>
        <v>2394676</v>
      </c>
      <c r="E29" s="49"/>
      <c r="F29" s="127">
        <f>SUM(F21:F28)</f>
        <v>2464050</v>
      </c>
      <c r="G29" s="49"/>
      <c r="H29" s="127">
        <f>SUM(H21:H28)</f>
        <v>2431494</v>
      </c>
      <c r="I29" s="49"/>
      <c r="J29" s="127">
        <f>SUM(J21:J28)</f>
        <v>2680798</v>
      </c>
      <c r="L29" s="145"/>
      <c r="N29" s="139"/>
    </row>
    <row r="30" spans="1:14" ht="20.25" customHeight="1" thickBot="1">
      <c r="A30" s="37" t="s">
        <v>4</v>
      </c>
      <c r="B30" s="174"/>
      <c r="C30" s="174"/>
      <c r="D30" s="42">
        <f>D18+D29</f>
        <v>12596054</v>
      </c>
      <c r="E30" s="49"/>
      <c r="F30" s="42">
        <f>F18+F29</f>
        <v>12147231</v>
      </c>
      <c r="G30" s="49"/>
      <c r="H30" s="42">
        <f>H18+H29</f>
        <v>12182415</v>
      </c>
      <c r="I30" s="49"/>
      <c r="J30" s="42">
        <f>J18+J29</f>
        <v>11865578</v>
      </c>
      <c r="L30" s="145"/>
      <c r="N30" s="139"/>
    </row>
    <row r="31" spans="1:14" ht="20.25" customHeight="1" thickTop="1">
      <c r="E31" s="53"/>
      <c r="F31" s="53"/>
      <c r="G31" s="53"/>
      <c r="H31" s="53"/>
      <c r="I31" s="53"/>
      <c r="J31" s="53"/>
    </row>
    <row r="32" spans="1:14" ht="20.25" customHeight="1">
      <c r="D32" s="139"/>
      <c r="H32" s="139"/>
    </row>
    <row r="33" spans="1:10" ht="20.25" customHeight="1"/>
    <row r="34" spans="1:10" ht="20.25" customHeight="1"/>
    <row r="35" spans="1:10" ht="20.25" customHeight="1"/>
    <row r="36" spans="1:10" ht="20.25" customHeight="1">
      <c r="B36" s="39"/>
    </row>
    <row r="37" spans="1:10" ht="23.15" customHeight="1"/>
    <row r="38" spans="1:10" ht="23.15" customHeight="1"/>
    <row r="39" spans="1:10" ht="23.15" customHeight="1"/>
    <row r="40" spans="1:10" ht="23.15" customHeight="1">
      <c r="A40" s="201" t="s">
        <v>72</v>
      </c>
      <c r="B40" s="201"/>
      <c r="C40" s="201"/>
      <c r="D40" s="201"/>
      <c r="E40" s="201"/>
      <c r="F40" s="201"/>
      <c r="G40" s="201"/>
      <c r="H40" s="201"/>
      <c r="I40" s="201"/>
      <c r="J40" s="201"/>
    </row>
    <row r="41" spans="1:10" ht="23.15" customHeight="1"/>
    <row r="42" spans="1:10" ht="23.15" customHeight="1"/>
    <row r="43" spans="1:10" ht="23.15" customHeight="1"/>
    <row r="44" spans="1:10" ht="23.15" customHeight="1"/>
    <row r="45" spans="1:10" ht="23.15" customHeight="1"/>
    <row r="46" spans="1:10" ht="23.15" customHeight="1"/>
    <row r="47" spans="1:10" ht="23.15" customHeight="1"/>
    <row r="48" spans="1:10" ht="23.15" customHeight="1"/>
    <row r="49" ht="23.15" customHeight="1"/>
    <row r="50" ht="23.15" customHeight="1"/>
    <row r="51" ht="23.15" customHeight="1"/>
    <row r="52" ht="23.15" customHeight="1"/>
    <row r="53" ht="23.15" customHeight="1"/>
    <row r="54" ht="23.15" customHeight="1"/>
    <row r="55" ht="23.15" customHeight="1"/>
    <row r="56" ht="23.15" customHeight="1"/>
  </sheetData>
  <mergeCells count="9">
    <mergeCell ref="G7:I7"/>
    <mergeCell ref="A40:J40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N270"/>
  <sheetViews>
    <sheetView topLeftCell="A79" zoomScaleNormal="100" zoomScaleSheetLayoutView="100" workbookViewId="0">
      <selection activeCell="D25" sqref="D25"/>
    </sheetView>
  </sheetViews>
  <sheetFormatPr defaultColWidth="9.109375" defaultRowHeight="23.95" customHeight="1"/>
  <cols>
    <col min="1" max="1" width="40.5546875" style="33" customWidth="1"/>
    <col min="2" max="2" width="8" style="33" customWidth="1"/>
    <col min="3" max="3" width="2.6640625" style="33" customWidth="1"/>
    <col min="4" max="4" width="11.6640625" style="33" customWidth="1"/>
    <col min="5" max="5" width="2.6640625" style="33" customWidth="1"/>
    <col min="6" max="6" width="11.6640625" style="33" customWidth="1"/>
    <col min="7" max="7" width="2.6640625" style="33" customWidth="1"/>
    <col min="8" max="8" width="11.6640625" style="33" customWidth="1"/>
    <col min="9" max="9" width="2.6640625" style="33" customWidth="1"/>
    <col min="10" max="10" width="11.6640625" style="33" customWidth="1"/>
    <col min="11" max="11" width="8.109375" style="33" customWidth="1"/>
    <col min="12" max="12" width="9" style="194" customWidth="1"/>
    <col min="13" max="13" width="9.109375" style="33"/>
    <col min="14" max="14" width="10.109375" style="33" bestFit="1" customWidth="1"/>
    <col min="15" max="16384" width="9.109375" style="33"/>
  </cols>
  <sheetData>
    <row r="1" spans="1:14" s="54" customFormat="1" ht="23.3">
      <c r="A1" s="204" t="s">
        <v>29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4" s="54" customFormat="1" ht="23.3">
      <c r="A2" s="204" t="s">
        <v>71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4" s="54" customFormat="1" ht="23.3">
      <c r="A3" s="202" t="str">
        <f>งบดุล!A3</f>
        <v>ณ วันที่ 30 กันยายน 2564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4" s="54" customFormat="1" ht="23.3">
      <c r="A4" s="203" t="s">
        <v>45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4" ht="5.95" customHeight="1"/>
    <row r="6" spans="1:14" ht="21.05">
      <c r="B6" s="175" t="s">
        <v>38</v>
      </c>
      <c r="C6" s="175"/>
      <c r="D6" s="205" t="s">
        <v>0</v>
      </c>
      <c r="E6" s="205"/>
      <c r="F6" s="205"/>
      <c r="H6" s="205" t="s">
        <v>34</v>
      </c>
      <c r="I6" s="205"/>
      <c r="J6" s="205"/>
    </row>
    <row r="7" spans="1:14" ht="21.05">
      <c r="B7" s="175"/>
      <c r="C7" s="175"/>
      <c r="D7" s="175" t="s">
        <v>110</v>
      </c>
      <c r="E7" s="32"/>
      <c r="F7" s="175"/>
      <c r="H7" s="175" t="s">
        <v>110</v>
      </c>
      <c r="I7" s="32"/>
      <c r="J7" s="175"/>
    </row>
    <row r="8" spans="1:14" ht="21.05">
      <c r="B8" s="175"/>
      <c r="C8" s="175"/>
      <c r="D8" s="175" t="s">
        <v>46</v>
      </c>
      <c r="E8" s="32"/>
      <c r="F8" s="175" t="s">
        <v>46</v>
      </c>
      <c r="H8" s="175" t="s">
        <v>46</v>
      </c>
      <c r="I8" s="32"/>
      <c r="J8" s="175" t="s">
        <v>46</v>
      </c>
    </row>
    <row r="9" spans="1:14" ht="21.05">
      <c r="B9" s="175"/>
      <c r="C9" s="175"/>
      <c r="D9" s="174" t="s">
        <v>166</v>
      </c>
      <c r="E9" s="37"/>
      <c r="F9" s="174" t="s">
        <v>47</v>
      </c>
      <c r="G9" s="39"/>
      <c r="H9" s="174" t="s">
        <v>166</v>
      </c>
      <c r="I9" s="37"/>
      <c r="J9" s="174" t="s">
        <v>47</v>
      </c>
    </row>
    <row r="10" spans="1:14" ht="21.05">
      <c r="B10" s="175"/>
      <c r="C10" s="175"/>
      <c r="D10" s="174">
        <v>2564</v>
      </c>
      <c r="E10" s="37"/>
      <c r="F10" s="174">
        <v>2563</v>
      </c>
      <c r="G10" s="39"/>
      <c r="H10" s="174">
        <v>2564</v>
      </c>
      <c r="I10" s="37"/>
      <c r="J10" s="174">
        <v>2563</v>
      </c>
    </row>
    <row r="11" spans="1:14" ht="21.05">
      <c r="A11" s="175" t="s">
        <v>73</v>
      </c>
      <c r="B11" s="175"/>
      <c r="C11" s="175"/>
      <c r="D11" s="55"/>
      <c r="E11" s="55"/>
      <c r="F11" s="55"/>
      <c r="G11" s="55"/>
      <c r="H11" s="55"/>
      <c r="I11" s="55"/>
      <c r="J11" s="55"/>
    </row>
    <row r="12" spans="1:14" ht="21.05">
      <c r="A12" s="33" t="s">
        <v>5</v>
      </c>
      <c r="B12" s="34"/>
      <c r="C12" s="34"/>
      <c r="D12" s="50"/>
      <c r="E12" s="50"/>
      <c r="F12" s="50"/>
      <c r="G12" s="50"/>
      <c r="H12" s="50"/>
      <c r="I12" s="50"/>
      <c r="J12" s="50"/>
    </row>
    <row r="13" spans="1:14" ht="21.05">
      <c r="A13" s="56" t="s">
        <v>103</v>
      </c>
      <c r="B13" s="34"/>
      <c r="C13" s="34"/>
      <c r="D13" s="50"/>
      <c r="E13" s="50"/>
      <c r="F13" s="50"/>
      <c r="G13" s="50"/>
      <c r="H13" s="99" t="s">
        <v>97</v>
      </c>
      <c r="I13" s="99" t="s">
        <v>97</v>
      </c>
      <c r="J13" s="99" t="s">
        <v>97</v>
      </c>
    </row>
    <row r="14" spans="1:14" ht="21.05">
      <c r="A14" s="59" t="s">
        <v>93</v>
      </c>
      <c r="B14" s="34">
        <v>13</v>
      </c>
      <c r="C14" s="34"/>
      <c r="D14" s="15">
        <v>171368</v>
      </c>
      <c r="E14" s="58"/>
      <c r="F14" s="15">
        <v>162262</v>
      </c>
      <c r="G14" s="58"/>
      <c r="H14" s="106">
        <v>0</v>
      </c>
      <c r="I14" s="100"/>
      <c r="J14" s="106">
        <v>0</v>
      </c>
      <c r="K14" s="139"/>
      <c r="L14" s="195"/>
      <c r="N14" s="195"/>
    </row>
    <row r="15" spans="1:14" ht="21.05">
      <c r="A15" s="61" t="s">
        <v>120</v>
      </c>
      <c r="B15" s="34">
        <v>14</v>
      </c>
      <c r="C15" s="34"/>
      <c r="D15" s="15">
        <v>731004</v>
      </c>
      <c r="E15" s="58"/>
      <c r="F15" s="15">
        <v>623790</v>
      </c>
      <c r="G15" s="58"/>
      <c r="H15" s="15">
        <v>674403</v>
      </c>
      <c r="I15" s="101"/>
      <c r="J15" s="15">
        <v>571033</v>
      </c>
      <c r="K15" s="139"/>
      <c r="L15" s="195"/>
      <c r="N15" s="195"/>
    </row>
    <row r="16" spans="1:14" ht="21.05">
      <c r="A16" s="61" t="s">
        <v>133</v>
      </c>
      <c r="B16" s="34"/>
      <c r="C16" s="34"/>
      <c r="D16" s="15"/>
      <c r="E16" s="58"/>
      <c r="F16" s="106"/>
      <c r="G16" s="58"/>
      <c r="H16" s="15"/>
      <c r="I16" s="99"/>
      <c r="J16" s="106"/>
      <c r="L16" s="195"/>
      <c r="N16" s="195"/>
    </row>
    <row r="17" spans="1:14" ht="21.05">
      <c r="A17" s="57" t="s">
        <v>94</v>
      </c>
      <c r="B17" s="34">
        <v>10.1</v>
      </c>
      <c r="C17" s="34"/>
      <c r="D17" s="15">
        <v>17559</v>
      </c>
      <c r="E17" s="58"/>
      <c r="F17" s="15">
        <v>19422</v>
      </c>
      <c r="G17" s="58"/>
      <c r="H17" s="15">
        <v>16028</v>
      </c>
      <c r="I17" s="101"/>
      <c r="J17" s="15">
        <v>18039</v>
      </c>
      <c r="L17" s="195"/>
      <c r="N17" s="195"/>
    </row>
    <row r="18" spans="1:14" ht="21.05">
      <c r="A18" s="56" t="s">
        <v>134</v>
      </c>
      <c r="B18" s="34"/>
      <c r="C18" s="34"/>
      <c r="D18" s="15">
        <v>112663</v>
      </c>
      <c r="E18" s="58"/>
      <c r="F18" s="15">
        <v>200479</v>
      </c>
      <c r="G18" s="58"/>
      <c r="H18" s="15">
        <v>109415</v>
      </c>
      <c r="I18" s="101"/>
      <c r="J18" s="15">
        <v>196260</v>
      </c>
      <c r="L18" s="195"/>
      <c r="N18" s="195"/>
    </row>
    <row r="19" spans="1:14" ht="21.05">
      <c r="A19" s="61" t="s">
        <v>116</v>
      </c>
      <c r="B19" s="34"/>
      <c r="C19" s="34"/>
      <c r="D19" s="15"/>
      <c r="E19" s="58"/>
      <c r="F19" s="106"/>
      <c r="G19" s="58"/>
      <c r="H19" s="15"/>
      <c r="I19" s="101"/>
      <c r="J19" s="106"/>
      <c r="L19" s="195"/>
      <c r="N19" s="195"/>
    </row>
    <row r="20" spans="1:14" ht="21.05">
      <c r="A20" s="57" t="s">
        <v>117</v>
      </c>
      <c r="B20" s="34">
        <v>16</v>
      </c>
      <c r="C20" s="34"/>
      <c r="D20" s="15">
        <v>19528</v>
      </c>
      <c r="E20" s="58"/>
      <c r="F20" s="15">
        <v>8390</v>
      </c>
      <c r="G20" s="58"/>
      <c r="H20" s="15">
        <v>11056</v>
      </c>
      <c r="I20" s="101"/>
      <c r="J20" s="15">
        <v>3998</v>
      </c>
      <c r="L20" s="195"/>
      <c r="N20" s="195"/>
    </row>
    <row r="21" spans="1:14" ht="21.05">
      <c r="A21" s="61" t="s">
        <v>144</v>
      </c>
      <c r="B21" s="34"/>
      <c r="C21" s="34"/>
      <c r="D21" s="15">
        <v>24881</v>
      </c>
      <c r="E21" s="58"/>
      <c r="F21" s="15">
        <v>1415</v>
      </c>
      <c r="G21" s="58"/>
      <c r="H21" s="15">
        <v>24881</v>
      </c>
      <c r="I21" s="101"/>
      <c r="J21" s="106">
        <v>0</v>
      </c>
      <c r="L21" s="195"/>
      <c r="N21" s="195"/>
    </row>
    <row r="22" spans="1:14" ht="21.05">
      <c r="A22" s="61" t="s">
        <v>6</v>
      </c>
      <c r="B22" s="34"/>
      <c r="C22" s="34"/>
      <c r="D22" s="15">
        <v>30474</v>
      </c>
      <c r="E22" s="58"/>
      <c r="F22" s="15">
        <v>24119</v>
      </c>
      <c r="G22" s="58"/>
      <c r="H22" s="15">
        <v>14897</v>
      </c>
      <c r="I22" s="101"/>
      <c r="J22" s="15">
        <v>11510</v>
      </c>
      <c r="K22" s="139"/>
      <c r="L22" s="145"/>
      <c r="M22" s="139"/>
      <c r="N22" s="195"/>
    </row>
    <row r="23" spans="1:14" ht="21.05">
      <c r="A23" s="62" t="s">
        <v>7</v>
      </c>
      <c r="B23" s="60"/>
      <c r="C23" s="60"/>
      <c r="D23" s="127">
        <f>SUM(D14:D22)</f>
        <v>1107477</v>
      </c>
      <c r="E23" s="58"/>
      <c r="F23" s="127">
        <f>SUM(F14:F22)</f>
        <v>1039877</v>
      </c>
      <c r="G23" s="58"/>
      <c r="H23" s="127">
        <f>SUM(H14:H22)</f>
        <v>850680</v>
      </c>
      <c r="I23" s="101" t="s">
        <v>97</v>
      </c>
      <c r="J23" s="127">
        <f>SUM(J14:J22)</f>
        <v>800840</v>
      </c>
      <c r="L23" s="195"/>
      <c r="N23" s="195"/>
    </row>
    <row r="24" spans="1:14" ht="21.05">
      <c r="A24" s="62"/>
      <c r="B24" s="60"/>
      <c r="C24" s="60"/>
      <c r="D24" s="15"/>
      <c r="E24" s="58"/>
      <c r="F24" s="15"/>
      <c r="G24" s="58"/>
      <c r="H24" s="15"/>
      <c r="I24" s="101"/>
      <c r="J24" s="15"/>
      <c r="L24" s="195"/>
      <c r="N24" s="195"/>
    </row>
    <row r="25" spans="1:14" ht="21.05">
      <c r="A25" s="33" t="s">
        <v>25</v>
      </c>
      <c r="B25" s="60"/>
      <c r="C25" s="60"/>
      <c r="D25" s="15"/>
      <c r="E25" s="58"/>
      <c r="F25" s="15"/>
      <c r="G25" s="58"/>
      <c r="H25" s="15" t="s">
        <v>97</v>
      </c>
      <c r="I25" s="101" t="s">
        <v>97</v>
      </c>
      <c r="J25" s="15" t="s">
        <v>97</v>
      </c>
      <c r="L25" s="195"/>
      <c r="N25" s="195"/>
    </row>
    <row r="26" spans="1:14" ht="21.05">
      <c r="A26" s="61" t="s">
        <v>135</v>
      </c>
      <c r="B26" s="34">
        <v>10.1</v>
      </c>
      <c r="C26" s="34"/>
      <c r="D26" s="15">
        <v>36841</v>
      </c>
      <c r="E26" s="58"/>
      <c r="F26" s="15">
        <v>45369</v>
      </c>
      <c r="G26" s="58"/>
      <c r="H26" s="15">
        <v>34860</v>
      </c>
      <c r="I26" s="101"/>
      <c r="J26" s="15">
        <v>44316</v>
      </c>
      <c r="L26" s="195"/>
      <c r="N26" s="195"/>
    </row>
    <row r="27" spans="1:14" ht="21.05">
      <c r="A27" s="61" t="s">
        <v>84</v>
      </c>
      <c r="B27" s="64">
        <v>12</v>
      </c>
      <c r="C27" s="64"/>
      <c r="D27" s="15">
        <v>116609</v>
      </c>
      <c r="E27" s="58"/>
      <c r="F27" s="15">
        <v>116609</v>
      </c>
      <c r="G27" s="58"/>
      <c r="H27" s="15">
        <v>109180</v>
      </c>
      <c r="I27" s="101"/>
      <c r="J27" s="15">
        <v>109180</v>
      </c>
      <c r="L27" s="195"/>
      <c r="N27" s="195"/>
    </row>
    <row r="28" spans="1:14" ht="21.05">
      <c r="A28" s="61" t="s">
        <v>118</v>
      </c>
      <c r="B28" s="34"/>
      <c r="C28" s="34"/>
      <c r="D28" s="15"/>
      <c r="E28" s="58"/>
      <c r="F28" s="106"/>
      <c r="G28" s="58"/>
      <c r="H28" s="15"/>
      <c r="I28" s="101"/>
      <c r="J28" s="106"/>
      <c r="L28" s="195"/>
      <c r="N28" s="195"/>
    </row>
    <row r="29" spans="1:14" ht="21.05">
      <c r="A29" s="57" t="s">
        <v>117</v>
      </c>
      <c r="B29" s="34">
        <v>16</v>
      </c>
      <c r="C29" s="34"/>
      <c r="D29" s="15">
        <f>152957-1</f>
        <v>152956</v>
      </c>
      <c r="E29" s="58"/>
      <c r="F29" s="15">
        <v>161304</v>
      </c>
      <c r="G29" s="58"/>
      <c r="H29" s="15">
        <v>135031</v>
      </c>
      <c r="I29" s="101"/>
      <c r="J29" s="15">
        <v>136885</v>
      </c>
      <c r="L29" s="195"/>
      <c r="N29" s="195"/>
    </row>
    <row r="30" spans="1:14" ht="21.05">
      <c r="A30" s="61" t="s">
        <v>104</v>
      </c>
      <c r="B30" s="60"/>
      <c r="C30" s="60"/>
      <c r="D30" s="15">
        <f>17921-1</f>
        <v>17920</v>
      </c>
      <c r="E30" s="58"/>
      <c r="F30" s="15">
        <v>17850</v>
      </c>
      <c r="G30" s="52"/>
      <c r="H30" s="15">
        <v>15980</v>
      </c>
      <c r="I30" s="102"/>
      <c r="J30" s="15">
        <v>16011</v>
      </c>
      <c r="K30" s="139"/>
      <c r="L30" s="145"/>
      <c r="M30" s="139"/>
      <c r="N30" s="195"/>
    </row>
    <row r="31" spans="1:14" ht="21.05">
      <c r="A31" s="62" t="s">
        <v>23</v>
      </c>
      <c r="B31" s="60"/>
      <c r="C31" s="60"/>
      <c r="D31" s="127">
        <f>SUM(D26:D30)</f>
        <v>324326</v>
      </c>
      <c r="E31" s="58"/>
      <c r="F31" s="127">
        <f>SUM(F26:F30)</f>
        <v>341132</v>
      </c>
      <c r="G31" s="52"/>
      <c r="H31" s="127">
        <f>SUM(H26:H30)</f>
        <v>295051</v>
      </c>
      <c r="I31" s="103" t="s">
        <v>97</v>
      </c>
      <c r="J31" s="127">
        <f>SUM(J26:J30)</f>
        <v>306392</v>
      </c>
      <c r="L31" s="195"/>
      <c r="N31" s="195"/>
    </row>
    <row r="32" spans="1:14" ht="21.05">
      <c r="A32" s="61" t="s">
        <v>8</v>
      </c>
      <c r="B32" s="60"/>
      <c r="C32" s="60"/>
      <c r="D32" s="127">
        <f>D23+D31</f>
        <v>1431803</v>
      </c>
      <c r="E32" s="58"/>
      <c r="F32" s="127">
        <f>F23+F31</f>
        <v>1381009</v>
      </c>
      <c r="G32" s="52"/>
      <c r="H32" s="127">
        <f>H23+H31</f>
        <v>1145731</v>
      </c>
      <c r="I32" s="103" t="s">
        <v>97</v>
      </c>
      <c r="J32" s="127">
        <f>J23+J31</f>
        <v>1107232</v>
      </c>
      <c r="L32" s="195"/>
      <c r="N32" s="195"/>
    </row>
    <row r="33" spans="1:14" ht="23.3">
      <c r="A33" s="61"/>
      <c r="B33" s="60"/>
      <c r="C33" s="60"/>
      <c r="D33" s="52"/>
      <c r="E33" s="58"/>
      <c r="F33" s="52"/>
      <c r="G33" s="52"/>
      <c r="H33" s="52"/>
      <c r="I33" s="52"/>
      <c r="J33" s="52"/>
      <c r="K33" s="54"/>
      <c r="L33" s="195"/>
      <c r="N33" s="195"/>
    </row>
    <row r="34" spans="1:14" ht="23.3">
      <c r="A34" s="61"/>
      <c r="B34" s="60"/>
      <c r="C34" s="60"/>
      <c r="D34" s="52"/>
      <c r="E34" s="58"/>
      <c r="F34" s="52"/>
      <c r="G34" s="52"/>
      <c r="H34" s="52"/>
      <c r="I34" s="52"/>
      <c r="J34" s="52"/>
      <c r="K34" s="54"/>
      <c r="L34" s="195"/>
      <c r="N34" s="195"/>
    </row>
    <row r="35" spans="1:14" ht="23.3">
      <c r="A35" s="61"/>
      <c r="B35" s="60"/>
      <c r="C35" s="60"/>
      <c r="D35" s="52"/>
      <c r="E35" s="58"/>
      <c r="F35" s="52"/>
      <c r="G35" s="52"/>
      <c r="H35" s="52"/>
      <c r="I35" s="52"/>
      <c r="J35" s="52"/>
      <c r="K35" s="54"/>
      <c r="L35" s="195"/>
      <c r="N35" s="195"/>
    </row>
    <row r="36" spans="1:14" ht="23.3">
      <c r="A36" s="61"/>
      <c r="B36" s="60"/>
      <c r="C36" s="60"/>
      <c r="D36" s="52"/>
      <c r="E36" s="58"/>
      <c r="F36" s="52"/>
      <c r="G36" s="52"/>
      <c r="H36" s="52"/>
      <c r="I36" s="52"/>
      <c r="J36" s="52"/>
      <c r="K36" s="54"/>
      <c r="L36" s="195"/>
      <c r="N36" s="195"/>
    </row>
    <row r="37" spans="1:14" ht="23.3">
      <c r="A37" s="61"/>
      <c r="B37" s="60"/>
      <c r="C37" s="60"/>
      <c r="D37" s="52"/>
      <c r="E37" s="58"/>
      <c r="F37" s="52"/>
      <c r="G37" s="52"/>
      <c r="H37" s="52"/>
      <c r="I37" s="52"/>
      <c r="J37" s="52"/>
      <c r="K37" s="54"/>
      <c r="L37" s="195"/>
      <c r="N37" s="195"/>
    </row>
    <row r="38" spans="1:14" ht="23.3">
      <c r="A38" s="61"/>
      <c r="B38" s="60"/>
      <c r="C38" s="60"/>
      <c r="D38" s="52"/>
      <c r="E38" s="58"/>
      <c r="F38" s="52"/>
      <c r="G38" s="52"/>
      <c r="H38" s="52"/>
      <c r="I38" s="52"/>
      <c r="J38" s="52"/>
      <c r="K38" s="54"/>
      <c r="L38" s="195"/>
      <c r="N38" s="195"/>
    </row>
    <row r="39" spans="1:14" ht="23.3">
      <c r="A39" s="61"/>
      <c r="B39" s="60"/>
      <c r="C39" s="60"/>
      <c r="D39" s="52"/>
      <c r="E39" s="58"/>
      <c r="F39" s="52"/>
      <c r="G39" s="52"/>
      <c r="H39" s="52"/>
      <c r="I39" s="52"/>
      <c r="J39" s="52"/>
      <c r="K39" s="54"/>
      <c r="L39" s="195"/>
      <c r="N39" s="195"/>
    </row>
    <row r="40" spans="1:14" s="54" customFormat="1" ht="23.3">
      <c r="A40" s="204" t="s">
        <v>29</v>
      </c>
      <c r="B40" s="204"/>
      <c r="C40" s="204"/>
      <c r="D40" s="204"/>
      <c r="E40" s="204"/>
      <c r="F40" s="204"/>
      <c r="G40" s="204"/>
      <c r="H40" s="204"/>
      <c r="I40" s="204"/>
      <c r="J40" s="204"/>
      <c r="L40" s="195"/>
      <c r="N40" s="195"/>
    </row>
    <row r="41" spans="1:14" s="54" customFormat="1" ht="23.3">
      <c r="A41" s="204" t="s">
        <v>71</v>
      </c>
      <c r="B41" s="204"/>
      <c r="C41" s="204"/>
      <c r="D41" s="204"/>
      <c r="E41" s="204"/>
      <c r="F41" s="204"/>
      <c r="G41" s="204"/>
      <c r="H41" s="204"/>
      <c r="I41" s="204"/>
      <c r="J41" s="204"/>
      <c r="L41" s="195"/>
      <c r="N41" s="195"/>
    </row>
    <row r="42" spans="1:14" s="54" customFormat="1" ht="23.3">
      <c r="A42" s="202" t="str">
        <f>งบดุล!A3</f>
        <v>ณ วันที่ 30 กันยายน 2564</v>
      </c>
      <c r="B42" s="202"/>
      <c r="C42" s="202"/>
      <c r="D42" s="202"/>
      <c r="E42" s="202"/>
      <c r="F42" s="202"/>
      <c r="G42" s="202"/>
      <c r="H42" s="202"/>
      <c r="I42" s="202"/>
      <c r="J42" s="202"/>
      <c r="L42" s="195"/>
      <c r="N42" s="195"/>
    </row>
    <row r="43" spans="1:14" s="54" customFormat="1" ht="23.3">
      <c r="A43" s="203" t="s">
        <v>45</v>
      </c>
      <c r="B43" s="203"/>
      <c r="C43" s="203"/>
      <c r="D43" s="203"/>
      <c r="E43" s="203"/>
      <c r="F43" s="203"/>
      <c r="G43" s="203"/>
      <c r="H43" s="203"/>
      <c r="I43" s="203"/>
      <c r="J43" s="203"/>
      <c r="K43" s="33"/>
      <c r="L43" s="195"/>
      <c r="N43" s="195"/>
    </row>
    <row r="44" spans="1:14" ht="5.95" customHeight="1">
      <c r="L44" s="195"/>
      <c r="N44" s="195"/>
    </row>
    <row r="45" spans="1:14" ht="21.05">
      <c r="B45" s="175" t="s">
        <v>38</v>
      </c>
      <c r="C45" s="175"/>
      <c r="D45" s="205" t="s">
        <v>0</v>
      </c>
      <c r="E45" s="205"/>
      <c r="F45" s="205"/>
      <c r="H45" s="205" t="s">
        <v>34</v>
      </c>
      <c r="I45" s="205"/>
      <c r="J45" s="205"/>
      <c r="L45" s="195"/>
      <c r="N45" s="195"/>
    </row>
    <row r="46" spans="1:14" ht="21.05">
      <c r="B46" s="175"/>
      <c r="C46" s="175"/>
      <c r="D46" s="175" t="s">
        <v>110</v>
      </c>
      <c r="E46" s="32"/>
      <c r="F46" s="175"/>
      <c r="H46" s="175" t="s">
        <v>110</v>
      </c>
      <c r="I46" s="32"/>
      <c r="J46" s="175"/>
      <c r="L46" s="195"/>
      <c r="N46" s="195"/>
    </row>
    <row r="47" spans="1:14" ht="21.05">
      <c r="B47" s="175"/>
      <c r="C47" s="175"/>
      <c r="D47" s="175" t="s">
        <v>46</v>
      </c>
      <c r="E47" s="32"/>
      <c r="F47" s="175" t="s">
        <v>46</v>
      </c>
      <c r="H47" s="175" t="s">
        <v>46</v>
      </c>
      <c r="I47" s="32"/>
      <c r="J47" s="175" t="s">
        <v>46</v>
      </c>
      <c r="L47" s="195"/>
      <c r="N47" s="195"/>
    </row>
    <row r="48" spans="1:14" ht="21.05">
      <c r="B48" s="175"/>
      <c r="C48" s="175"/>
      <c r="D48" s="174" t="s">
        <v>166</v>
      </c>
      <c r="E48" s="37"/>
      <c r="F48" s="174" t="s">
        <v>47</v>
      </c>
      <c r="G48" s="39"/>
      <c r="H48" s="174" t="s">
        <v>166</v>
      </c>
      <c r="I48" s="37"/>
      <c r="J48" s="174" t="s">
        <v>47</v>
      </c>
      <c r="L48" s="195"/>
      <c r="N48" s="195"/>
    </row>
    <row r="49" spans="1:14" ht="21.05">
      <c r="B49" s="175"/>
      <c r="C49" s="175"/>
      <c r="D49" s="174">
        <v>2564</v>
      </c>
      <c r="E49" s="37"/>
      <c r="F49" s="174">
        <v>2563</v>
      </c>
      <c r="G49" s="39"/>
      <c r="H49" s="174">
        <v>2564</v>
      </c>
      <c r="I49" s="37"/>
      <c r="J49" s="174">
        <v>2563</v>
      </c>
      <c r="L49" s="195"/>
      <c r="N49" s="195"/>
    </row>
    <row r="50" spans="1:14" ht="21.05">
      <c r="A50" s="175" t="s">
        <v>89</v>
      </c>
      <c r="B50" s="65"/>
      <c r="C50" s="65"/>
      <c r="D50" s="65"/>
      <c r="E50" s="50"/>
      <c r="F50" s="65"/>
      <c r="G50" s="50"/>
      <c r="H50" s="65"/>
      <c r="I50" s="50"/>
      <c r="J50" s="65"/>
      <c r="L50" s="195"/>
      <c r="N50" s="195"/>
    </row>
    <row r="51" spans="1:14" ht="21.05">
      <c r="A51" s="33" t="s">
        <v>74</v>
      </c>
      <c r="B51" s="50"/>
      <c r="C51" s="50"/>
      <c r="D51" s="50"/>
      <c r="E51" s="50"/>
      <c r="F51" s="50"/>
      <c r="G51" s="50"/>
      <c r="H51" s="50"/>
      <c r="I51" s="50"/>
      <c r="J51" s="50"/>
      <c r="L51" s="195"/>
      <c r="N51" s="195"/>
    </row>
    <row r="52" spans="1:14" ht="21.05">
      <c r="A52" s="50" t="s">
        <v>30</v>
      </c>
      <c r="B52" s="50"/>
      <c r="C52" s="50"/>
      <c r="D52" s="50"/>
      <c r="E52" s="50"/>
      <c r="F52" s="50"/>
      <c r="G52" s="50"/>
      <c r="H52" s="50"/>
      <c r="I52" s="50"/>
      <c r="J52" s="50"/>
      <c r="L52" s="195"/>
      <c r="N52" s="195"/>
    </row>
    <row r="53" spans="1:14" ht="21.05">
      <c r="A53" s="61" t="s">
        <v>9</v>
      </c>
      <c r="B53" s="61"/>
      <c r="C53" s="61"/>
      <c r="D53" s="129"/>
      <c r="E53" s="50"/>
      <c r="F53" s="50"/>
      <c r="G53" s="50"/>
      <c r="H53" s="50"/>
      <c r="I53" s="50"/>
      <c r="J53" s="50"/>
      <c r="L53" s="195"/>
      <c r="N53" s="195"/>
    </row>
    <row r="54" spans="1:14" ht="21.6" thickBot="1">
      <c r="A54" s="57" t="s">
        <v>90</v>
      </c>
      <c r="B54" s="63"/>
      <c r="C54" s="63"/>
      <c r="D54" s="128">
        <v>1754148</v>
      </c>
      <c r="E54" s="58"/>
      <c r="F54" s="128">
        <v>1754148</v>
      </c>
      <c r="G54" s="58"/>
      <c r="H54" s="128">
        <v>1754148</v>
      </c>
      <c r="I54" s="58"/>
      <c r="J54" s="128">
        <v>1754148</v>
      </c>
      <c r="L54" s="195"/>
      <c r="N54" s="195"/>
    </row>
    <row r="55" spans="1:14" ht="21.6" thickTop="1">
      <c r="A55" s="61" t="s">
        <v>44</v>
      </c>
      <c r="B55" s="61"/>
      <c r="C55" s="61"/>
      <c r="D55" s="58"/>
      <c r="E55" s="58"/>
      <c r="F55" s="58"/>
      <c r="G55" s="58"/>
      <c r="H55" s="58"/>
      <c r="I55" s="58"/>
      <c r="J55" s="58"/>
      <c r="L55" s="195"/>
      <c r="N55" s="195"/>
    </row>
    <row r="56" spans="1:14" ht="21.05">
      <c r="A56" s="57" t="s">
        <v>91</v>
      </c>
      <c r="B56" s="61"/>
      <c r="C56" s="61"/>
      <c r="D56" s="58"/>
      <c r="E56" s="58"/>
      <c r="F56" s="58"/>
      <c r="G56" s="58"/>
      <c r="H56" s="58"/>
      <c r="I56" s="58"/>
      <c r="J56" s="58"/>
      <c r="L56" s="195"/>
      <c r="N56" s="195"/>
    </row>
    <row r="57" spans="1:14" ht="21.05">
      <c r="A57" s="63" t="s">
        <v>92</v>
      </c>
      <c r="B57" s="63"/>
      <c r="C57" s="63"/>
      <c r="D57" s="15">
        <v>1754142</v>
      </c>
      <c r="E57" s="58"/>
      <c r="F57" s="15">
        <v>1754142</v>
      </c>
      <c r="G57" s="58"/>
      <c r="H57" s="15">
        <v>1754142</v>
      </c>
      <c r="I57" s="58"/>
      <c r="J57" s="15">
        <v>1754142</v>
      </c>
      <c r="L57" s="195"/>
      <c r="N57" s="195"/>
    </row>
    <row r="58" spans="1:14" ht="21.05">
      <c r="A58" s="63"/>
      <c r="B58" s="63"/>
      <c r="C58" s="63"/>
      <c r="D58" s="58"/>
      <c r="E58" s="58"/>
      <c r="F58" s="58"/>
      <c r="G58" s="58"/>
      <c r="H58" s="58"/>
      <c r="I58" s="58"/>
      <c r="J58" s="58"/>
      <c r="L58" s="195"/>
      <c r="N58" s="195"/>
    </row>
    <row r="59" spans="1:14" ht="21.05">
      <c r="A59" s="50" t="s">
        <v>40</v>
      </c>
      <c r="B59" s="34">
        <v>19</v>
      </c>
      <c r="C59" s="34"/>
      <c r="D59" s="120">
        <v>-43570</v>
      </c>
      <c r="E59" s="58"/>
      <c r="F59" s="120">
        <v>-43570</v>
      </c>
      <c r="G59" s="120"/>
      <c r="H59" s="120">
        <v>-43570</v>
      </c>
      <c r="I59" s="120"/>
      <c r="J59" s="120">
        <v>-43570</v>
      </c>
      <c r="L59" s="195"/>
      <c r="N59" s="195"/>
    </row>
    <row r="60" spans="1:14" ht="21.05">
      <c r="A60" s="61"/>
      <c r="B60" s="34"/>
      <c r="C60" s="34"/>
      <c r="D60" s="58"/>
      <c r="E60" s="58"/>
      <c r="F60" s="58"/>
      <c r="G60" s="58"/>
      <c r="H60" s="58"/>
      <c r="I60" s="58"/>
      <c r="J60" s="58"/>
      <c r="L60" s="195"/>
      <c r="N60" s="195"/>
    </row>
    <row r="61" spans="1:14" ht="21.05">
      <c r="A61" s="50" t="s">
        <v>10</v>
      </c>
      <c r="B61" s="34"/>
      <c r="C61" s="34"/>
      <c r="D61" s="58"/>
      <c r="E61" s="58"/>
      <c r="F61" s="58"/>
      <c r="G61" s="58"/>
      <c r="H61" s="58"/>
      <c r="I61" s="58"/>
      <c r="J61" s="58"/>
      <c r="L61" s="195"/>
      <c r="N61" s="195"/>
    </row>
    <row r="62" spans="1:14" ht="21.05">
      <c r="A62" s="61" t="s">
        <v>11</v>
      </c>
      <c r="B62" s="34"/>
      <c r="C62" s="34"/>
      <c r="D62" s="58"/>
      <c r="E62" s="58"/>
      <c r="F62" s="58"/>
      <c r="G62" s="58"/>
      <c r="H62" s="58"/>
      <c r="I62" s="58"/>
      <c r="J62" s="58"/>
      <c r="L62" s="195"/>
      <c r="N62" s="195"/>
    </row>
    <row r="63" spans="1:14" ht="21.05">
      <c r="A63" s="57" t="s">
        <v>49</v>
      </c>
      <c r="B63" s="34"/>
      <c r="C63" s="34"/>
      <c r="D63" s="15">
        <v>175415</v>
      </c>
      <c r="E63" s="58"/>
      <c r="F63" s="15">
        <v>175415</v>
      </c>
      <c r="G63" s="58"/>
      <c r="H63" s="15">
        <v>175415</v>
      </c>
      <c r="I63" s="58"/>
      <c r="J63" s="15">
        <v>175415</v>
      </c>
      <c r="L63" s="195"/>
      <c r="N63" s="195"/>
    </row>
    <row r="64" spans="1:14" ht="21.05">
      <c r="A64" s="61" t="s">
        <v>28</v>
      </c>
      <c r="B64" s="34"/>
      <c r="C64" s="34"/>
      <c r="D64" s="15">
        <f>+'ส่วนผู้ถือหุ้น-รวม'!M24</f>
        <v>9231234</v>
      </c>
      <c r="E64" s="52"/>
      <c r="F64" s="15">
        <v>8846011</v>
      </c>
      <c r="G64" s="52"/>
      <c r="H64" s="15">
        <f>+'ส่วนผู้ถือหุ้น-เฉพาะ'!L20</f>
        <v>9150697</v>
      </c>
      <c r="I64" s="52"/>
      <c r="J64" s="15">
        <v>8872359</v>
      </c>
      <c r="L64" s="195"/>
      <c r="N64" s="195"/>
    </row>
    <row r="65" spans="1:14" ht="21.05">
      <c r="A65" s="50" t="s">
        <v>96</v>
      </c>
      <c r="B65" s="34"/>
      <c r="C65" s="34"/>
      <c r="D65" s="115">
        <f>+'ส่วนผู้ถือหุ้น-รวม'!P24</f>
        <v>-47083</v>
      </c>
      <c r="E65" s="58"/>
      <c r="F65" s="115">
        <v>-59318</v>
      </c>
      <c r="G65" s="58"/>
      <c r="H65" s="104">
        <v>0</v>
      </c>
      <c r="I65" s="27"/>
      <c r="J65" s="104">
        <v>0</v>
      </c>
      <c r="L65" s="195"/>
      <c r="N65" s="195"/>
    </row>
    <row r="66" spans="1:14" ht="21.05">
      <c r="A66" s="50" t="s">
        <v>130</v>
      </c>
      <c r="B66" s="34"/>
      <c r="C66" s="34"/>
      <c r="D66" s="15">
        <f>SUM(D57:D65)</f>
        <v>11070138</v>
      </c>
      <c r="E66" s="58"/>
      <c r="F66" s="15">
        <f>SUM(F57:F65)</f>
        <v>10672680</v>
      </c>
      <c r="G66" s="58"/>
      <c r="H66" s="15">
        <f>SUM(H57:H65)</f>
        <v>11036684</v>
      </c>
      <c r="I66" s="58"/>
      <c r="J66" s="15">
        <f>SUM(J57:J65)</f>
        <v>10758346</v>
      </c>
      <c r="L66" s="195"/>
      <c r="N66" s="195"/>
    </row>
    <row r="67" spans="1:14" ht="21.05">
      <c r="A67" s="50" t="s">
        <v>63</v>
      </c>
      <c r="B67" s="34"/>
      <c r="C67" s="34"/>
      <c r="D67" s="15">
        <f>+'ส่วนผู้ถือหุ้น-รวม'!W24</f>
        <v>94113</v>
      </c>
      <c r="E67" s="58"/>
      <c r="F67" s="15">
        <v>93542</v>
      </c>
      <c r="G67" s="58"/>
      <c r="H67" s="104">
        <v>0</v>
      </c>
      <c r="I67" s="27"/>
      <c r="J67" s="104">
        <v>0</v>
      </c>
      <c r="L67" s="195"/>
      <c r="N67" s="195"/>
    </row>
    <row r="68" spans="1:14" ht="21.05">
      <c r="A68" s="56" t="s">
        <v>75</v>
      </c>
      <c r="B68" s="61"/>
      <c r="C68" s="61"/>
      <c r="D68" s="127">
        <f>SUM(D66:D67)</f>
        <v>11164251</v>
      </c>
      <c r="E68" s="52"/>
      <c r="F68" s="127">
        <f>SUM(F66:F67)</f>
        <v>10766222</v>
      </c>
      <c r="G68" s="52"/>
      <c r="H68" s="127">
        <f>SUM(H66:H67)</f>
        <v>11036684</v>
      </c>
      <c r="I68" s="52"/>
      <c r="J68" s="127">
        <f>SUM(J66:J67)</f>
        <v>10758346</v>
      </c>
      <c r="L68" s="195"/>
      <c r="N68" s="195"/>
    </row>
    <row r="69" spans="1:14" ht="21.6" thickBot="1">
      <c r="A69" s="32" t="s">
        <v>76</v>
      </c>
      <c r="B69" s="66"/>
      <c r="C69" s="66"/>
      <c r="D69" s="42">
        <f>D32+D68</f>
        <v>12596054</v>
      </c>
      <c r="E69" s="52"/>
      <c r="F69" s="42">
        <f>F32+F68</f>
        <v>12147231</v>
      </c>
      <c r="G69" s="52"/>
      <c r="H69" s="42">
        <f>H32+H68</f>
        <v>12182415</v>
      </c>
      <c r="I69" s="52"/>
      <c r="J69" s="42">
        <f>J32+J68</f>
        <v>11865578</v>
      </c>
      <c r="L69" s="195"/>
      <c r="N69" s="195"/>
    </row>
    <row r="70" spans="1:14" ht="21.6" thickTop="1">
      <c r="A70" s="50"/>
      <c r="B70" s="50"/>
      <c r="C70" s="50"/>
      <c r="D70" s="15"/>
      <c r="E70" s="67"/>
      <c r="F70" s="15"/>
      <c r="G70" s="67"/>
      <c r="H70" s="15"/>
      <c r="I70" s="67"/>
      <c r="J70" s="15"/>
      <c r="L70" s="195"/>
      <c r="N70" s="195"/>
    </row>
    <row r="71" spans="1:14" ht="21.05">
      <c r="B71" s="50"/>
      <c r="C71" s="50"/>
      <c r="D71" s="68"/>
      <c r="E71" s="67"/>
      <c r="F71" s="67"/>
      <c r="G71" s="67"/>
      <c r="H71" s="67"/>
      <c r="I71" s="67"/>
      <c r="J71" s="67"/>
    </row>
    <row r="72" spans="1:14" ht="21.05">
      <c r="A72" s="50"/>
      <c r="B72" s="50"/>
      <c r="C72" s="50"/>
      <c r="D72" s="68"/>
      <c r="E72" s="67"/>
      <c r="F72" s="67"/>
      <c r="G72" s="67"/>
      <c r="H72" s="67"/>
      <c r="I72" s="67"/>
      <c r="J72" s="67"/>
    </row>
    <row r="73" spans="1:14" ht="21.05">
      <c r="A73" s="50"/>
      <c r="B73" s="50"/>
      <c r="C73" s="50"/>
      <c r="D73" s="68"/>
      <c r="E73" s="67"/>
      <c r="F73" s="67"/>
      <c r="G73" s="67"/>
      <c r="H73" s="67"/>
      <c r="I73" s="67"/>
      <c r="J73" s="67"/>
    </row>
    <row r="74" spans="1:14" ht="21.05">
      <c r="B74" s="50"/>
      <c r="C74" s="50"/>
      <c r="D74" s="68"/>
      <c r="E74" s="67"/>
      <c r="F74" s="67"/>
      <c r="G74" s="67"/>
      <c r="H74" s="67"/>
      <c r="I74" s="67"/>
      <c r="J74" s="67"/>
    </row>
    <row r="75" spans="1:14" ht="21.05">
      <c r="B75" s="50"/>
      <c r="C75" s="50"/>
      <c r="D75" s="68"/>
      <c r="E75" s="67"/>
      <c r="F75" s="67"/>
      <c r="G75" s="67"/>
      <c r="H75" s="67"/>
      <c r="I75" s="67"/>
      <c r="J75" s="67"/>
    </row>
    <row r="76" spans="1:14" ht="21.05">
      <c r="B76" s="50"/>
      <c r="C76" s="50"/>
      <c r="D76" s="68"/>
      <c r="E76" s="67"/>
      <c r="F76" s="67"/>
      <c r="G76" s="67"/>
      <c r="H76" s="67"/>
      <c r="I76" s="67"/>
      <c r="J76" s="67"/>
    </row>
    <row r="77" spans="1:14" ht="21.05"/>
    <row r="78" spans="1:14" ht="21.05"/>
    <row r="79" spans="1:14" ht="21.05">
      <c r="A79" s="73" t="s">
        <v>72</v>
      </c>
    </row>
    <row r="80" spans="1:14" ht="21.05"/>
    <row r="81" ht="21.05"/>
    <row r="82" ht="21.05"/>
    <row r="83" ht="21.05"/>
    <row r="84" ht="21.05"/>
    <row r="85" ht="21.05"/>
    <row r="86" ht="21.05"/>
    <row r="87" ht="21.05"/>
    <row r="88" ht="21.05"/>
    <row r="89" ht="21.05"/>
    <row r="90" ht="21.05"/>
    <row r="91" ht="21.05"/>
    <row r="92" ht="21.05"/>
    <row r="93" ht="21.05"/>
    <row r="94" ht="21.05"/>
    <row r="95" ht="21.05"/>
    <row r="96" ht="21.05"/>
    <row r="97" ht="21.05"/>
    <row r="98" ht="21.05"/>
    <row r="99" ht="21.05"/>
    <row r="100" ht="21.05"/>
    <row r="101" ht="21.05"/>
    <row r="102" ht="21.05"/>
    <row r="103" ht="21.05"/>
    <row r="104" ht="21.05"/>
    <row r="105" ht="21.05"/>
    <row r="106" ht="21.05"/>
    <row r="107" ht="21.05"/>
    <row r="108" ht="21.05"/>
    <row r="109" ht="21.05"/>
    <row r="110" ht="21.05"/>
    <row r="111" ht="21.05"/>
    <row r="112" ht="21.05"/>
    <row r="113" ht="21.05"/>
    <row r="114" ht="21.05"/>
    <row r="115" ht="21.05"/>
    <row r="116" ht="21.05"/>
    <row r="117" ht="21.05"/>
    <row r="118" ht="21.05"/>
    <row r="119" ht="21.05"/>
    <row r="120" ht="21.05"/>
    <row r="121" ht="21.05"/>
    <row r="122" ht="21.05"/>
    <row r="123" ht="21.05"/>
    <row r="124" ht="21.05"/>
    <row r="125" ht="21.05"/>
    <row r="126" ht="21.05"/>
    <row r="127" ht="21.05"/>
    <row r="128" ht="21.05"/>
    <row r="129" ht="21.05"/>
    <row r="130" ht="21.05"/>
    <row r="131" ht="21.05"/>
    <row r="132" ht="21.05"/>
    <row r="133" ht="21.05"/>
    <row r="134" ht="21.05"/>
    <row r="135" ht="21.05"/>
    <row r="136" ht="23.15" customHeight="1"/>
    <row r="137" ht="23.15" customHeight="1"/>
    <row r="138" ht="23.15" customHeight="1"/>
    <row r="139" ht="23.15" customHeight="1"/>
    <row r="140" ht="23.15" customHeight="1"/>
    <row r="141" ht="23.15" customHeight="1"/>
    <row r="142" ht="23.15" customHeight="1"/>
    <row r="143" ht="23.15" customHeight="1"/>
    <row r="144" ht="23.15" customHeight="1"/>
    <row r="145" ht="23.15" customHeight="1"/>
    <row r="146" ht="23.15" customHeight="1"/>
    <row r="147" ht="23.15" customHeight="1"/>
    <row r="148" ht="23.15" customHeight="1"/>
    <row r="149" ht="23.15" customHeight="1"/>
    <row r="150" ht="23.15" customHeight="1"/>
    <row r="151" ht="23.15" customHeight="1"/>
    <row r="152" ht="23.15" customHeight="1"/>
    <row r="153" ht="23.15" customHeight="1"/>
    <row r="154" ht="23.15" customHeight="1"/>
    <row r="155" ht="23.15" customHeight="1"/>
    <row r="156" ht="23.15" customHeight="1"/>
    <row r="157" ht="23.15" customHeight="1"/>
    <row r="158" ht="23.15" customHeight="1"/>
    <row r="159" ht="23.15" customHeight="1"/>
    <row r="160" ht="23.15" customHeight="1"/>
    <row r="161" ht="23.15" customHeight="1"/>
    <row r="162" ht="23.15" customHeight="1"/>
    <row r="163" ht="23.15" customHeight="1"/>
    <row r="164" ht="23.15" customHeight="1"/>
    <row r="165" ht="23.15" customHeight="1"/>
    <row r="166" ht="23.15" customHeight="1"/>
    <row r="167" ht="23.15" customHeight="1"/>
    <row r="168" ht="23.15" customHeight="1"/>
    <row r="169" ht="23.15" customHeight="1"/>
    <row r="170" ht="23.15" customHeight="1"/>
    <row r="171" ht="23.15" customHeight="1"/>
    <row r="172" ht="23.15" customHeight="1"/>
    <row r="173" ht="23.15" customHeight="1"/>
    <row r="174" ht="23.15" customHeight="1"/>
    <row r="175" ht="23.15" customHeight="1"/>
    <row r="176" ht="23.15" customHeight="1"/>
    <row r="177" ht="23.15" customHeight="1"/>
    <row r="178" ht="23.15" customHeight="1"/>
    <row r="179" ht="23.15" customHeight="1"/>
    <row r="180" ht="23.15" customHeight="1"/>
    <row r="181" ht="23.15" customHeight="1"/>
    <row r="182" ht="23.15" customHeight="1"/>
    <row r="183" ht="23.15" customHeight="1"/>
    <row r="184" ht="23.15" customHeight="1"/>
    <row r="185" ht="23.15" customHeight="1"/>
    <row r="186" ht="23.15" customHeight="1"/>
    <row r="187" ht="23.15" customHeight="1"/>
    <row r="188" ht="23.15" customHeight="1"/>
    <row r="189" ht="23.15" customHeight="1"/>
    <row r="190" ht="23.15" customHeight="1"/>
    <row r="191" ht="23.15" customHeight="1"/>
    <row r="192" ht="23.15" customHeight="1"/>
    <row r="193" ht="23.15" customHeight="1"/>
    <row r="194" ht="23.15" customHeight="1"/>
    <row r="195" ht="23.15" customHeight="1"/>
    <row r="196" ht="23.15" customHeight="1"/>
    <row r="197" ht="23.15" customHeight="1"/>
    <row r="198" ht="23.15" customHeight="1"/>
    <row r="199" ht="23.15" customHeight="1"/>
    <row r="200" ht="23.15" customHeight="1"/>
    <row r="201" ht="23.15" customHeight="1"/>
    <row r="202" ht="23.15" customHeight="1"/>
    <row r="203" ht="23.15" customHeight="1"/>
    <row r="204" ht="23.15" customHeight="1"/>
    <row r="205" ht="23.15" customHeight="1"/>
    <row r="206" ht="23.15" customHeight="1"/>
    <row r="207" ht="23.15" customHeight="1"/>
    <row r="208" ht="23.15" customHeight="1"/>
    <row r="209" ht="23.15" customHeight="1"/>
    <row r="210" ht="23.15" customHeight="1"/>
    <row r="211" ht="23.15" customHeight="1"/>
    <row r="212" ht="23.15" customHeight="1"/>
    <row r="213" ht="23.15" customHeight="1"/>
    <row r="214" ht="23.15" customHeight="1"/>
    <row r="215" ht="23.15" customHeight="1"/>
    <row r="216" ht="23.15" customHeight="1"/>
    <row r="217" ht="23.15" customHeight="1"/>
    <row r="218" ht="23.15" customHeight="1"/>
    <row r="219" ht="23.15" customHeight="1"/>
    <row r="220" ht="23.15" customHeight="1"/>
    <row r="221" ht="23.15" customHeight="1"/>
    <row r="222" ht="23.15" customHeight="1"/>
    <row r="223" ht="23.15" customHeight="1"/>
    <row r="224" ht="23.15" customHeight="1"/>
    <row r="225" ht="23.15" customHeight="1"/>
    <row r="226" ht="23.15" customHeight="1"/>
    <row r="227" ht="23.15" customHeight="1"/>
    <row r="228" ht="23.15" customHeight="1"/>
    <row r="229" ht="23.15" customHeight="1"/>
    <row r="230" ht="23.15" customHeight="1"/>
    <row r="231" ht="23.15" customHeight="1"/>
    <row r="232" ht="23.15" customHeight="1"/>
    <row r="233" ht="23.15" customHeight="1"/>
    <row r="234" ht="23.15" customHeight="1"/>
    <row r="235" ht="23.15" customHeight="1"/>
    <row r="236" ht="23.15" customHeight="1"/>
    <row r="237" ht="23.15" customHeight="1"/>
    <row r="238" ht="23.15" customHeight="1"/>
    <row r="239" ht="23.15" customHeight="1"/>
    <row r="240" ht="23.15" customHeight="1"/>
    <row r="241" ht="23.15" customHeight="1"/>
    <row r="242" ht="23.15" customHeight="1"/>
    <row r="243" ht="23.15" customHeight="1"/>
    <row r="244" ht="23.15" customHeight="1"/>
    <row r="245" ht="23.15" customHeight="1"/>
    <row r="246" ht="23.15" customHeight="1"/>
    <row r="247" ht="23.15" customHeight="1"/>
    <row r="248" ht="23.15" customHeight="1"/>
    <row r="249" ht="23.15" customHeight="1"/>
    <row r="250" ht="23.15" customHeight="1"/>
    <row r="251" ht="23.15" customHeight="1"/>
    <row r="252" ht="23.15" customHeight="1"/>
    <row r="253" ht="23.15" customHeight="1"/>
    <row r="254" ht="23.15" customHeight="1"/>
    <row r="255" ht="23.15" customHeight="1"/>
    <row r="256" ht="23.15" customHeight="1"/>
    <row r="257" ht="23.15" customHeight="1"/>
    <row r="258" ht="23.15" customHeight="1"/>
    <row r="259" ht="23.15" customHeight="1"/>
    <row r="260" ht="23.15" customHeight="1"/>
    <row r="261" ht="23.15" customHeight="1"/>
    <row r="262" ht="23.15" customHeight="1"/>
    <row r="263" ht="23.15" customHeight="1"/>
    <row r="264" ht="23.15" customHeight="1"/>
    <row r="265" ht="23.15" customHeight="1"/>
    <row r="266" ht="23.15" customHeight="1"/>
    <row r="267" ht="23.15" customHeight="1"/>
    <row r="268" ht="23.15" customHeight="1"/>
    <row r="269" ht="23.15" customHeight="1"/>
    <row r="270" ht="23.15" customHeight="1"/>
  </sheetData>
  <mergeCells count="12">
    <mergeCell ref="A1:J1"/>
    <mergeCell ref="A2:J2"/>
    <mergeCell ref="A3:J3"/>
    <mergeCell ref="A4:J4"/>
    <mergeCell ref="A40:J40"/>
    <mergeCell ref="A41:J41"/>
    <mergeCell ref="D6:F6"/>
    <mergeCell ref="H6:J6"/>
    <mergeCell ref="H45:J45"/>
    <mergeCell ref="D45:F45"/>
    <mergeCell ref="A42:J42"/>
    <mergeCell ref="A43:J43"/>
  </mergeCells>
  <pageMargins left="0.8" right="0.2" top="1" bottom="0.5" header="0.5" footer="0.3"/>
  <pageSetup paperSize="9" scale="90" orientation="portrait" r:id="rId1"/>
  <headerFooter alignWithMargins="0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K83"/>
  <sheetViews>
    <sheetView zoomScaleNormal="100" zoomScaleSheetLayoutView="100" workbookViewId="0">
      <selection activeCell="A83" sqref="A83"/>
    </sheetView>
  </sheetViews>
  <sheetFormatPr defaultColWidth="9.109375" defaultRowHeight="19.95"/>
  <cols>
    <col min="1" max="1" width="47.88671875" style="7" customWidth="1"/>
    <col min="2" max="2" width="10.33203125" style="7" customWidth="1"/>
    <col min="3" max="3" width="1.44140625" style="7" customWidth="1"/>
    <col min="4" max="4" width="11.6640625" style="7" customWidth="1"/>
    <col min="5" max="5" width="1.44140625" style="7" customWidth="1"/>
    <col min="6" max="6" width="11.6640625" style="7" customWidth="1"/>
    <col min="7" max="7" width="1.44140625" style="7" customWidth="1"/>
    <col min="8" max="8" width="11.6640625" style="7" customWidth="1"/>
    <col min="9" max="9" width="1.44140625" style="7" customWidth="1"/>
    <col min="10" max="10" width="11.6640625" style="7" customWidth="1"/>
    <col min="11" max="11" width="4.6640625" style="105" customWidth="1"/>
    <col min="12" max="16384" width="9.109375" style="7"/>
  </cols>
  <sheetData>
    <row r="1" spans="1:11" ht="23.3">
      <c r="A1" s="207" t="s">
        <v>29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1" ht="23.3">
      <c r="A2" s="207" t="s">
        <v>121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1" ht="23.3">
      <c r="A3" s="207" t="s">
        <v>164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1" ht="23.3">
      <c r="A4" s="207" t="s">
        <v>110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1" ht="20.5">
      <c r="A5" s="208" t="s">
        <v>45</v>
      </c>
      <c r="B5" s="208"/>
      <c r="C5" s="208"/>
      <c r="D5" s="208"/>
      <c r="E5" s="208"/>
      <c r="F5" s="208"/>
      <c r="G5" s="208"/>
      <c r="H5" s="208"/>
      <c r="I5" s="208"/>
      <c r="J5" s="208"/>
    </row>
    <row r="6" spans="1:11" ht="5.95" customHeight="1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1" ht="20.25" customHeight="1">
      <c r="B7" s="177" t="s">
        <v>38</v>
      </c>
      <c r="D7" s="209" t="s">
        <v>0</v>
      </c>
      <c r="E7" s="209"/>
      <c r="F7" s="209"/>
      <c r="G7" s="8"/>
      <c r="H7" s="209" t="s">
        <v>34</v>
      </c>
      <c r="I7" s="209"/>
      <c r="J7" s="209"/>
    </row>
    <row r="8" spans="1:11" ht="20.25" customHeight="1">
      <c r="D8" s="180">
        <v>2564</v>
      </c>
      <c r="E8" s="180"/>
      <c r="F8" s="180">
        <v>2563</v>
      </c>
      <c r="G8" s="177"/>
      <c r="H8" s="180">
        <v>2564</v>
      </c>
      <c r="I8" s="180"/>
      <c r="J8" s="180">
        <v>2563</v>
      </c>
    </row>
    <row r="9" spans="1:11" s="8" customFormat="1" ht="20.25" customHeight="1">
      <c r="D9" s="177"/>
      <c r="E9" s="177"/>
      <c r="F9" s="180"/>
      <c r="G9" s="177"/>
      <c r="H9" s="177"/>
      <c r="I9" s="177"/>
      <c r="J9" s="180"/>
      <c r="K9" s="105"/>
    </row>
    <row r="10" spans="1:11" ht="20.25" customHeight="1">
      <c r="A10" s="7" t="s">
        <v>50</v>
      </c>
      <c r="B10" s="34"/>
      <c r="D10" s="116">
        <f>+กำไร9!N10</f>
        <v>3705289</v>
      </c>
      <c r="E10" s="1"/>
      <c r="F10" s="116">
        <v>3675309</v>
      </c>
      <c r="G10" s="9"/>
      <c r="H10" s="116">
        <f>+กำไร9!O10</f>
        <v>3565176</v>
      </c>
      <c r="I10" s="116"/>
      <c r="J10" s="116">
        <v>3505386</v>
      </c>
    </row>
    <row r="11" spans="1:11" ht="20.25" customHeight="1">
      <c r="A11" s="7" t="s">
        <v>51</v>
      </c>
      <c r="B11" s="12"/>
      <c r="D11" s="116">
        <f>+กำไร9!N11</f>
        <v>33474</v>
      </c>
      <c r="E11" s="1"/>
      <c r="F11" s="116">
        <v>28562</v>
      </c>
      <c r="G11" s="9"/>
      <c r="H11" s="41">
        <f>+กำไร9!O11</f>
        <v>0</v>
      </c>
      <c r="I11" s="23"/>
      <c r="J11" s="41">
        <v>0</v>
      </c>
    </row>
    <row r="12" spans="1:11" ht="20.25" customHeight="1">
      <c r="A12" s="7" t="s">
        <v>52</v>
      </c>
      <c r="B12" s="12"/>
      <c r="D12" s="120">
        <f>+กำไร9!N12</f>
        <v>-3078296</v>
      </c>
      <c r="E12" s="1"/>
      <c r="F12" s="120">
        <v>-2646830</v>
      </c>
      <c r="G12" s="9"/>
      <c r="H12" s="120">
        <f>+กำไร9!O12</f>
        <v>-2969332</v>
      </c>
      <c r="I12" s="120"/>
      <c r="J12" s="120">
        <v>-2507824</v>
      </c>
    </row>
    <row r="13" spans="1:11" ht="20.25" customHeight="1">
      <c r="A13" s="7" t="s">
        <v>53</v>
      </c>
      <c r="B13" s="12"/>
      <c r="D13" s="115">
        <f>+กำไร9!N13</f>
        <v>-9142</v>
      </c>
      <c r="E13" s="10"/>
      <c r="F13" s="115">
        <v>-11776</v>
      </c>
      <c r="G13" s="10"/>
      <c r="H13" s="104">
        <f>+กำไร9!O13</f>
        <v>0</v>
      </c>
      <c r="I13" s="23"/>
      <c r="J13" s="104">
        <v>0</v>
      </c>
    </row>
    <row r="14" spans="1:11" ht="20.25" customHeight="1">
      <c r="A14" s="8" t="s">
        <v>60</v>
      </c>
      <c r="B14" s="14"/>
      <c r="D14" s="116">
        <f>SUM(D10:D13)</f>
        <v>651325</v>
      </c>
      <c r="E14" s="9"/>
      <c r="F14" s="116">
        <f>SUM(F10:F13)</f>
        <v>1045265</v>
      </c>
      <c r="G14" s="9"/>
      <c r="H14" s="116">
        <f>SUM(H10:H13)</f>
        <v>595844</v>
      </c>
      <c r="I14" s="9"/>
      <c r="J14" s="116">
        <f>SUM(J10:J13)</f>
        <v>997562</v>
      </c>
    </row>
    <row r="15" spans="1:11" ht="20.25" customHeight="1">
      <c r="A15" s="7" t="s">
        <v>148</v>
      </c>
      <c r="B15" s="14"/>
      <c r="D15" s="116">
        <f>+กำไร9!N15</f>
        <v>3293</v>
      </c>
      <c r="E15" s="9"/>
      <c r="F15" s="116">
        <v>7625</v>
      </c>
      <c r="G15" s="9"/>
      <c r="H15" s="116">
        <f>+กำไร9!O15</f>
        <v>2854</v>
      </c>
      <c r="I15" s="9"/>
      <c r="J15" s="116">
        <v>7260</v>
      </c>
    </row>
    <row r="16" spans="1:11" ht="20.25" customHeight="1">
      <c r="A16" s="7" t="s">
        <v>12</v>
      </c>
      <c r="B16" s="105">
        <v>17</v>
      </c>
      <c r="D16" s="122">
        <v>9923</v>
      </c>
      <c r="F16" s="122">
        <f>35599-F15</f>
        <v>27974</v>
      </c>
      <c r="H16" s="122">
        <f>+กำไร9!O16+463</f>
        <v>34113</v>
      </c>
      <c r="J16" s="122">
        <f>37232-J15</f>
        <v>29972</v>
      </c>
    </row>
    <row r="17" spans="1:11" ht="20.25" customHeight="1">
      <c r="A17" s="8" t="s">
        <v>70</v>
      </c>
      <c r="B17" s="13"/>
      <c r="D17" s="123">
        <f>D14+D16+D15</f>
        <v>664541</v>
      </c>
      <c r="E17" s="10"/>
      <c r="F17" s="123">
        <f>F14+F16+F15</f>
        <v>1080864</v>
      </c>
      <c r="G17" s="10"/>
      <c r="H17" s="123">
        <f>H14+H16+H15</f>
        <v>632811</v>
      </c>
      <c r="I17" s="10"/>
      <c r="J17" s="123">
        <f>J14+J16+J15</f>
        <v>1034794</v>
      </c>
    </row>
    <row r="18" spans="1:11" ht="20.25" customHeight="1">
      <c r="A18" s="7" t="s">
        <v>42</v>
      </c>
      <c r="B18" s="14"/>
      <c r="C18" s="176"/>
      <c r="D18" s="120">
        <f>+กำไร9!N18</f>
        <v>-52692</v>
      </c>
      <c r="E18" s="9"/>
      <c r="F18" s="120">
        <v>-110145</v>
      </c>
      <c r="G18" s="9"/>
      <c r="H18" s="120">
        <f>+กำไร9!O18</f>
        <v>-40419</v>
      </c>
      <c r="I18" s="9"/>
      <c r="J18" s="120">
        <v>-93769</v>
      </c>
    </row>
    <row r="19" spans="1:11" ht="20.25" customHeight="1">
      <c r="A19" s="7" t="s">
        <v>41</v>
      </c>
      <c r="B19" s="13"/>
      <c r="C19" s="176"/>
      <c r="D19" s="120">
        <v>-82600</v>
      </c>
      <c r="E19" s="9"/>
      <c r="F19" s="120">
        <v>-78541</v>
      </c>
      <c r="G19" s="9"/>
      <c r="H19" s="120">
        <f>+กำไร9!O19-463</f>
        <v>-47626</v>
      </c>
      <c r="I19" s="9"/>
      <c r="J19" s="120">
        <v>-56411</v>
      </c>
    </row>
    <row r="20" spans="1:11" ht="21.05" hidden="1" customHeight="1">
      <c r="A20" s="7" t="s">
        <v>162</v>
      </c>
      <c r="B20" s="74" t="s">
        <v>151</v>
      </c>
      <c r="C20" s="176"/>
      <c r="D20" s="41">
        <f>+กำไร9!N20</f>
        <v>0</v>
      </c>
      <c r="E20" s="9"/>
      <c r="F20" s="41">
        <v>0</v>
      </c>
      <c r="G20" s="9"/>
      <c r="H20" s="41">
        <f>+กำไร9!O20</f>
        <v>0</v>
      </c>
      <c r="I20" s="9"/>
      <c r="J20" s="41">
        <v>0</v>
      </c>
    </row>
    <row r="21" spans="1:11" ht="20.25" customHeight="1">
      <c r="A21" s="7" t="s">
        <v>55</v>
      </c>
      <c r="B21" s="74" t="s">
        <v>152</v>
      </c>
      <c r="C21" s="176"/>
      <c r="D21" s="120">
        <f>+กำไร9!N21</f>
        <v>-10072</v>
      </c>
      <c r="E21" s="9"/>
      <c r="F21" s="120">
        <v>-9023</v>
      </c>
      <c r="G21" s="9"/>
      <c r="H21" s="120">
        <f>+กำไร9!O21</f>
        <v>-10030</v>
      </c>
      <c r="I21" s="9"/>
      <c r="J21" s="120">
        <v>-9005</v>
      </c>
    </row>
    <row r="22" spans="1:11" ht="20.25" customHeight="1">
      <c r="A22" s="7" t="s">
        <v>107</v>
      </c>
      <c r="B22" s="13"/>
      <c r="C22" s="176"/>
      <c r="D22" s="121">
        <f>SUM(D18:D21)</f>
        <v>-145364</v>
      </c>
      <c r="E22" s="9"/>
      <c r="F22" s="121">
        <f>SUM(F18:F21)</f>
        <v>-197709</v>
      </c>
      <c r="G22" s="9"/>
      <c r="H22" s="121">
        <f>SUM(H18:H21)</f>
        <v>-98075</v>
      </c>
      <c r="I22" s="9"/>
      <c r="J22" s="121">
        <f>SUM(J18:J21)</f>
        <v>-159185</v>
      </c>
    </row>
    <row r="23" spans="1:11" ht="20.25" customHeight="1">
      <c r="A23" s="8" t="s">
        <v>139</v>
      </c>
      <c r="C23" s="176"/>
      <c r="D23" s="116">
        <f>D17+D22</f>
        <v>519177</v>
      </c>
      <c r="E23" s="9"/>
      <c r="F23" s="116">
        <f>F17+F22</f>
        <v>883155</v>
      </c>
      <c r="G23" s="9"/>
      <c r="H23" s="116">
        <f>H17+H22</f>
        <v>534736</v>
      </c>
      <c r="I23" s="9"/>
      <c r="J23" s="116">
        <f>J17+J22</f>
        <v>875609</v>
      </c>
    </row>
    <row r="24" spans="1:11" ht="20.25" customHeight="1">
      <c r="A24" s="7" t="s">
        <v>54</v>
      </c>
      <c r="B24" s="12"/>
      <c r="D24" s="120">
        <f>+กำไร9!N24</f>
        <v>-1117</v>
      </c>
      <c r="E24" s="10"/>
      <c r="F24" s="120">
        <v>-1163</v>
      </c>
      <c r="G24" s="10"/>
      <c r="H24" s="120">
        <f>+กำไร9!O24</f>
        <v>-582</v>
      </c>
      <c r="I24" s="10"/>
      <c r="J24" s="120">
        <v>-611</v>
      </c>
    </row>
    <row r="25" spans="1:11" ht="20.25" customHeight="1">
      <c r="A25" s="7" t="s">
        <v>43</v>
      </c>
      <c r="B25" s="74" t="s">
        <v>150</v>
      </c>
      <c r="D25" s="122">
        <f>+กำไร9!N25</f>
        <v>37</v>
      </c>
      <c r="E25" s="10"/>
      <c r="F25" s="122">
        <v>44</v>
      </c>
      <c r="G25" s="10"/>
      <c r="H25" s="104">
        <f>+กำไร9!O25</f>
        <v>0</v>
      </c>
      <c r="I25" s="23"/>
      <c r="J25" s="104">
        <v>0</v>
      </c>
    </row>
    <row r="26" spans="1:11" ht="20.25" customHeight="1">
      <c r="A26" s="8" t="s">
        <v>85</v>
      </c>
      <c r="D26" s="116">
        <f>SUM(D23:D25)</f>
        <v>518097</v>
      </c>
      <c r="E26" s="9"/>
      <c r="F26" s="116">
        <f>SUM(F23:F25)</f>
        <v>882036</v>
      </c>
      <c r="G26" s="9"/>
      <c r="H26" s="116">
        <f>SUM(H23:H25)</f>
        <v>534154</v>
      </c>
      <c r="I26" s="9"/>
      <c r="J26" s="116">
        <f>SUM(J23:J25)</f>
        <v>874998</v>
      </c>
    </row>
    <row r="27" spans="1:11" ht="20.25" customHeight="1">
      <c r="A27" s="7" t="s">
        <v>86</v>
      </c>
      <c r="B27" s="75"/>
      <c r="D27" s="115">
        <f>+กำไร9!N27</f>
        <v>-109792</v>
      </c>
      <c r="E27" s="10"/>
      <c r="F27" s="115">
        <v>-170532</v>
      </c>
      <c r="G27" s="9"/>
      <c r="H27" s="115">
        <f>+กำไร9!O27</f>
        <v>-105766</v>
      </c>
      <c r="I27" s="5"/>
      <c r="J27" s="115">
        <v>-167791</v>
      </c>
    </row>
    <row r="28" spans="1:11" ht="20.25" customHeight="1" thickBot="1">
      <c r="A28" s="8" t="s">
        <v>113</v>
      </c>
      <c r="B28" s="8"/>
      <c r="D28" s="42">
        <f>SUM(D26:D27)</f>
        <v>408305</v>
      </c>
      <c r="E28" s="10"/>
      <c r="F28" s="42">
        <f>SUM(F26:F27)</f>
        <v>711504</v>
      </c>
      <c r="G28" s="10"/>
      <c r="H28" s="42">
        <f>SUM(H26:H27)</f>
        <v>428388</v>
      </c>
      <c r="I28" s="10"/>
      <c r="J28" s="42">
        <f>SUM(J26:J27)</f>
        <v>707207</v>
      </c>
    </row>
    <row r="29" spans="1:11" s="8" customFormat="1" ht="20.25" customHeight="1" thickTop="1">
      <c r="A29" s="78"/>
      <c r="B29" s="78"/>
      <c r="C29" s="78"/>
      <c r="D29" s="79"/>
      <c r="E29" s="79"/>
      <c r="F29" s="179"/>
      <c r="G29" s="79"/>
      <c r="H29" s="79"/>
      <c r="I29" s="79"/>
      <c r="J29" s="179"/>
      <c r="K29" s="105"/>
    </row>
    <row r="30" spans="1:11" ht="20.25" customHeight="1">
      <c r="A30" s="24"/>
      <c r="B30" s="80"/>
      <c r="C30" s="24"/>
      <c r="D30" s="81"/>
      <c r="E30" s="19"/>
      <c r="F30" s="81"/>
      <c r="G30" s="10"/>
      <c r="H30" s="81"/>
      <c r="I30" s="23"/>
      <c r="J30" s="81"/>
    </row>
    <row r="31" spans="1:11" ht="20.25" customHeight="1">
      <c r="A31" s="78"/>
      <c r="B31" s="78"/>
      <c r="C31" s="24"/>
      <c r="D31" s="19"/>
      <c r="E31" s="19"/>
      <c r="F31" s="19"/>
      <c r="G31" s="19"/>
      <c r="H31" s="19"/>
      <c r="I31" s="19"/>
      <c r="J31" s="19"/>
    </row>
    <row r="32" spans="1:11" ht="20.25" customHeight="1">
      <c r="A32" s="78"/>
      <c r="B32" s="78"/>
      <c r="C32" s="24"/>
      <c r="D32" s="19"/>
      <c r="E32" s="19"/>
      <c r="F32" s="19"/>
      <c r="G32" s="19"/>
      <c r="H32" s="19"/>
      <c r="I32" s="19"/>
      <c r="J32" s="19"/>
    </row>
    <row r="33" spans="1:11" ht="20.25" customHeight="1">
      <c r="A33" s="78"/>
      <c r="B33" s="78"/>
      <c r="C33" s="24"/>
      <c r="D33" s="19"/>
      <c r="E33" s="19"/>
      <c r="F33" s="19"/>
      <c r="G33" s="19"/>
      <c r="H33" s="19"/>
      <c r="I33" s="19"/>
      <c r="J33" s="19"/>
    </row>
    <row r="34" spans="1:11" ht="20.25" customHeight="1">
      <c r="A34" s="78"/>
      <c r="B34" s="78"/>
      <c r="C34" s="24"/>
      <c r="D34" s="19"/>
      <c r="E34" s="19"/>
      <c r="F34" s="19"/>
      <c r="G34" s="19"/>
      <c r="H34" s="19"/>
      <c r="I34" s="19"/>
      <c r="J34" s="19"/>
    </row>
    <row r="35" spans="1:11" ht="20.25" customHeight="1">
      <c r="A35" s="78"/>
      <c r="B35" s="78"/>
      <c r="C35" s="24"/>
      <c r="D35" s="19"/>
      <c r="E35" s="19"/>
      <c r="F35" s="19"/>
      <c r="G35" s="19"/>
      <c r="H35" s="19"/>
      <c r="I35" s="19"/>
      <c r="J35" s="19"/>
    </row>
    <row r="36" spans="1:11" ht="20.25" customHeight="1">
      <c r="A36" s="78"/>
      <c r="B36" s="78"/>
      <c r="C36" s="24"/>
      <c r="D36" s="19"/>
      <c r="E36" s="19"/>
      <c r="F36" s="19"/>
      <c r="G36" s="19"/>
      <c r="H36" s="19"/>
      <c r="I36" s="19"/>
      <c r="J36" s="19"/>
    </row>
    <row r="37" spans="1:11" ht="20.25" customHeight="1">
      <c r="A37" s="78"/>
      <c r="B37" s="78"/>
      <c r="C37" s="24"/>
      <c r="D37" s="19"/>
      <c r="E37" s="19"/>
      <c r="F37" s="19"/>
      <c r="G37" s="19"/>
      <c r="H37" s="19"/>
      <c r="I37" s="19"/>
      <c r="J37" s="19"/>
    </row>
    <row r="38" spans="1:11" ht="20.25" customHeight="1">
      <c r="A38" s="78"/>
      <c r="B38" s="78"/>
      <c r="C38" s="24"/>
      <c r="D38" s="19"/>
      <c r="E38" s="19"/>
      <c r="F38" s="19"/>
      <c r="G38" s="19"/>
      <c r="H38" s="19"/>
      <c r="I38" s="19"/>
      <c r="J38" s="19"/>
    </row>
    <row r="39" spans="1:11" ht="20.25" customHeight="1">
      <c r="A39" s="78"/>
      <c r="B39" s="78"/>
      <c r="C39" s="24"/>
      <c r="D39" s="19"/>
      <c r="E39" s="19"/>
      <c r="F39" s="19"/>
      <c r="G39" s="19"/>
      <c r="H39" s="19"/>
      <c r="I39" s="19"/>
      <c r="J39" s="19"/>
    </row>
    <row r="40" spans="1:11" ht="20.25" customHeight="1">
      <c r="A40" s="78"/>
      <c r="B40" s="78"/>
      <c r="C40" s="24"/>
      <c r="D40" s="19"/>
      <c r="E40" s="19"/>
      <c r="F40" s="19"/>
      <c r="G40" s="19"/>
      <c r="H40" s="19"/>
      <c r="I40" s="19"/>
      <c r="J40" s="19"/>
    </row>
    <row r="41" spans="1:11" ht="20.25" customHeight="1">
      <c r="A41" s="78"/>
      <c r="B41" s="78"/>
      <c r="C41" s="24"/>
      <c r="D41" s="19"/>
      <c r="E41" s="19"/>
      <c r="F41" s="19"/>
      <c r="G41" s="19"/>
      <c r="H41" s="19"/>
      <c r="I41" s="19"/>
      <c r="J41" s="19"/>
    </row>
    <row r="42" spans="1:11" ht="20.25" customHeight="1">
      <c r="A42" s="78"/>
      <c r="B42" s="78"/>
      <c r="C42" s="24"/>
      <c r="D42" s="19"/>
      <c r="E42" s="19"/>
      <c r="F42" s="19"/>
      <c r="G42" s="19"/>
      <c r="H42" s="19"/>
      <c r="I42" s="19"/>
      <c r="J42" s="19"/>
    </row>
    <row r="43" spans="1:11" ht="23.3">
      <c r="A43" s="207" t="s">
        <v>29</v>
      </c>
      <c r="B43" s="207"/>
      <c r="C43" s="207"/>
      <c r="D43" s="207"/>
      <c r="E43" s="207"/>
      <c r="F43" s="207"/>
      <c r="G43" s="207"/>
      <c r="H43" s="207"/>
      <c r="I43" s="207"/>
      <c r="J43" s="207"/>
    </row>
    <row r="44" spans="1:11" s="6" customFormat="1" ht="23.3">
      <c r="A44" s="207" t="s">
        <v>122</v>
      </c>
      <c r="B44" s="207"/>
      <c r="C44" s="207"/>
      <c r="D44" s="207"/>
      <c r="E44" s="207"/>
      <c r="F44" s="207"/>
      <c r="G44" s="207"/>
      <c r="H44" s="207"/>
      <c r="I44" s="207"/>
      <c r="J44" s="207"/>
      <c r="K44" s="105"/>
    </row>
    <row r="45" spans="1:11" s="6" customFormat="1" ht="23.3">
      <c r="A45" s="207" t="str">
        <f>A3</f>
        <v>สำหรับงวดสามเดือนสิ้นสุดวันที่ 30 กันยายน 2564</v>
      </c>
      <c r="B45" s="207"/>
      <c r="C45" s="207"/>
      <c r="D45" s="207"/>
      <c r="E45" s="207"/>
      <c r="F45" s="207"/>
      <c r="G45" s="207"/>
      <c r="H45" s="207"/>
      <c r="I45" s="207"/>
      <c r="J45" s="207"/>
      <c r="K45" s="105"/>
    </row>
    <row r="46" spans="1:11" s="6" customFormat="1" ht="23.3">
      <c r="A46" s="207" t="s">
        <v>110</v>
      </c>
      <c r="B46" s="207"/>
      <c r="C46" s="207"/>
      <c r="D46" s="207"/>
      <c r="E46" s="207"/>
      <c r="F46" s="207"/>
      <c r="G46" s="207"/>
      <c r="H46" s="207"/>
      <c r="I46" s="207"/>
      <c r="J46" s="207"/>
      <c r="K46" s="105"/>
    </row>
    <row r="47" spans="1:11" s="6" customFormat="1" ht="20.5">
      <c r="A47" s="208" t="s">
        <v>45</v>
      </c>
      <c r="B47" s="208"/>
      <c r="C47" s="208"/>
      <c r="D47" s="208"/>
      <c r="E47" s="208"/>
      <c r="F47" s="208"/>
      <c r="G47" s="208"/>
      <c r="H47" s="208"/>
      <c r="I47" s="208"/>
      <c r="J47" s="208"/>
      <c r="K47" s="105"/>
    </row>
    <row r="48" spans="1:11" s="6" customFormat="1" ht="5.9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105"/>
    </row>
    <row r="49" spans="1:11" s="6" customFormat="1" ht="20.25" customHeight="1">
      <c r="A49" s="7"/>
      <c r="B49" s="177" t="s">
        <v>38</v>
      </c>
      <c r="C49" s="7"/>
      <c r="D49" s="209" t="s">
        <v>0</v>
      </c>
      <c r="E49" s="209"/>
      <c r="F49" s="209"/>
      <c r="G49" s="8"/>
      <c r="H49" s="209" t="s">
        <v>34</v>
      </c>
      <c r="I49" s="209"/>
      <c r="J49" s="209"/>
      <c r="K49" s="105"/>
    </row>
    <row r="50" spans="1:11" s="6" customFormat="1" ht="20.25" customHeight="1">
      <c r="A50" s="7"/>
      <c r="B50" s="7"/>
      <c r="C50" s="7"/>
      <c r="D50" s="180">
        <v>2564</v>
      </c>
      <c r="E50" s="180"/>
      <c r="F50" s="180">
        <v>2563</v>
      </c>
      <c r="G50" s="177"/>
      <c r="H50" s="180">
        <v>2564</v>
      </c>
      <c r="I50" s="180"/>
      <c r="J50" s="180">
        <v>2563</v>
      </c>
      <c r="K50" s="105"/>
    </row>
    <row r="51" spans="1:11" ht="20.25" customHeight="1">
      <c r="A51" s="107" t="s">
        <v>123</v>
      </c>
      <c r="D51" s="15"/>
      <c r="E51" s="15"/>
      <c r="F51" s="15"/>
      <c r="G51" s="15"/>
      <c r="H51" s="15"/>
      <c r="I51" s="15"/>
      <c r="J51" s="15"/>
    </row>
    <row r="52" spans="1:11" ht="20.25" customHeight="1">
      <c r="A52" s="107" t="s">
        <v>111</v>
      </c>
      <c r="D52" s="15"/>
      <c r="E52" s="15"/>
      <c r="F52" s="15"/>
      <c r="G52" s="15"/>
      <c r="H52" s="15"/>
      <c r="I52" s="15"/>
      <c r="J52" s="15"/>
    </row>
    <row r="53" spans="1:11" ht="20.25" customHeight="1">
      <c r="A53" s="113" t="s">
        <v>112</v>
      </c>
      <c r="D53" s="15"/>
      <c r="E53" s="15"/>
      <c r="F53" s="15"/>
      <c r="G53" s="15"/>
      <c r="H53" s="15"/>
      <c r="I53" s="15"/>
      <c r="J53" s="15"/>
    </row>
    <row r="54" spans="1:11" ht="20.25" customHeight="1">
      <c r="A54" s="108" t="s">
        <v>124</v>
      </c>
      <c r="D54" s="15"/>
      <c r="E54" s="15"/>
      <c r="F54" s="116"/>
      <c r="G54" s="116"/>
      <c r="H54" s="116"/>
      <c r="I54" s="116"/>
      <c r="J54" s="116"/>
    </row>
    <row r="55" spans="1:11" ht="20.25" customHeight="1">
      <c r="A55" s="114" t="s">
        <v>125</v>
      </c>
      <c r="D55" s="120">
        <f>+กำไร9!N54</f>
        <v>4436</v>
      </c>
      <c r="E55" s="15"/>
      <c r="F55" s="120">
        <v>4112</v>
      </c>
      <c r="G55" s="105"/>
      <c r="H55" s="81">
        <v>0</v>
      </c>
      <c r="I55" s="105"/>
      <c r="J55" s="81">
        <v>0</v>
      </c>
    </row>
    <row r="56" spans="1:11" ht="20.25" customHeight="1" thickBot="1">
      <c r="A56" s="107" t="s">
        <v>77</v>
      </c>
      <c r="D56" s="42">
        <f>SUM(D55,D28)</f>
        <v>412741</v>
      </c>
      <c r="E56" s="14"/>
      <c r="F56" s="42">
        <f>SUM(F55,F28)</f>
        <v>715616</v>
      </c>
      <c r="G56" s="14"/>
      <c r="H56" s="42">
        <f>SUM(H55,H28)</f>
        <v>428388</v>
      </c>
      <c r="I56" s="14"/>
      <c r="J56" s="42">
        <f>SUM(J55,J28)</f>
        <v>707207</v>
      </c>
    </row>
    <row r="57" spans="1:11" ht="20.25" customHeight="1" thickTop="1">
      <c r="A57" s="108"/>
      <c r="D57" s="112"/>
      <c r="F57" s="15"/>
    </row>
    <row r="58" spans="1:11" ht="20.25" customHeight="1">
      <c r="A58" s="8" t="s">
        <v>106</v>
      </c>
      <c r="B58" s="8"/>
      <c r="D58" s="10"/>
      <c r="E58" s="9"/>
      <c r="F58" s="10"/>
      <c r="G58" s="9"/>
      <c r="H58" s="11"/>
      <c r="I58" s="9"/>
      <c r="J58" s="11"/>
    </row>
    <row r="59" spans="1:11" ht="20.25" customHeight="1">
      <c r="A59" s="176" t="s">
        <v>67</v>
      </c>
      <c r="B59" s="75"/>
      <c r="D59" s="15">
        <f>D28-D60</f>
        <v>401834</v>
      </c>
      <c r="E59" s="15"/>
      <c r="F59" s="15">
        <v>707077</v>
      </c>
      <c r="G59" s="15"/>
      <c r="H59" s="81">
        <v>0</v>
      </c>
      <c r="I59" s="105"/>
      <c r="J59" s="81">
        <v>0</v>
      </c>
    </row>
    <row r="60" spans="1:11" ht="20.25" customHeight="1">
      <c r="A60" s="206" t="s">
        <v>68</v>
      </c>
      <c r="B60" s="206"/>
      <c r="D60" s="120">
        <f>+กำไร9!N59</f>
        <v>6471</v>
      </c>
      <c r="E60" s="15"/>
      <c r="F60" s="15">
        <v>4427</v>
      </c>
      <c r="G60" s="15"/>
      <c r="H60" s="104">
        <v>0</v>
      </c>
      <c r="I60" s="23"/>
      <c r="J60" s="104">
        <v>0</v>
      </c>
    </row>
    <row r="61" spans="1:11" ht="20.25" customHeight="1" thickBot="1">
      <c r="A61" s="176"/>
      <c r="B61" s="75"/>
      <c r="D61" s="42">
        <f>SUM(D59:D60)</f>
        <v>408305</v>
      </c>
      <c r="E61" s="15">
        <f>SUM(E59:E60)</f>
        <v>0</v>
      </c>
      <c r="F61" s="42">
        <f>SUM(F59:F60)</f>
        <v>711504</v>
      </c>
      <c r="G61" s="15">
        <f>SUM(G59:G60)</f>
        <v>0</v>
      </c>
      <c r="H61" s="136">
        <f>SUM(H59:H60)</f>
        <v>0</v>
      </c>
      <c r="I61" s="23"/>
      <c r="J61" s="136">
        <f>SUM(J59:J60)</f>
        <v>0</v>
      </c>
    </row>
    <row r="62" spans="1:11" ht="20.25" customHeight="1" thickTop="1">
      <c r="A62" s="176"/>
      <c r="B62" s="75"/>
      <c r="D62" s="15"/>
      <c r="E62" s="15"/>
      <c r="F62" s="81"/>
      <c r="G62" s="15"/>
      <c r="H62" s="81"/>
      <c r="I62" s="23"/>
      <c r="J62" s="81"/>
    </row>
    <row r="63" spans="1:11" ht="20.25" customHeight="1">
      <c r="A63" s="107" t="s">
        <v>78</v>
      </c>
      <c r="B63" s="75"/>
      <c r="D63" s="15"/>
      <c r="E63" s="15"/>
      <c r="F63" s="81"/>
      <c r="G63" s="15"/>
      <c r="H63" s="81"/>
      <c r="I63" s="23"/>
      <c r="J63" s="81"/>
    </row>
    <row r="64" spans="1:11" ht="20.25" customHeight="1">
      <c r="A64" s="108" t="s">
        <v>67</v>
      </c>
      <c r="B64" s="75"/>
      <c r="D64" s="15">
        <f>D56-D65</f>
        <v>406270</v>
      </c>
      <c r="E64" s="15"/>
      <c r="F64" s="15">
        <v>711189</v>
      </c>
      <c r="G64" s="15"/>
      <c r="H64" s="81">
        <v>0</v>
      </c>
      <c r="I64" s="23"/>
      <c r="J64" s="81">
        <v>0</v>
      </c>
    </row>
    <row r="65" spans="1:10" ht="20.25" customHeight="1">
      <c r="A65" s="108" t="s">
        <v>68</v>
      </c>
      <c r="B65" s="75"/>
      <c r="D65" s="120">
        <f>+กำไร9!N64</f>
        <v>6471</v>
      </c>
      <c r="E65" s="15"/>
      <c r="F65" s="15">
        <v>4427</v>
      </c>
      <c r="G65" s="15"/>
      <c r="H65" s="104">
        <v>0</v>
      </c>
      <c r="I65" s="23"/>
      <c r="J65" s="104">
        <v>0</v>
      </c>
    </row>
    <row r="66" spans="1:10" ht="20.25" customHeight="1" thickBot="1">
      <c r="A66" s="176"/>
      <c r="B66" s="75"/>
      <c r="D66" s="42">
        <f>SUM(D64:D65)</f>
        <v>412741</v>
      </c>
      <c r="E66" s="15"/>
      <c r="F66" s="42">
        <f>SUM(F64:F65)</f>
        <v>715616</v>
      </c>
      <c r="G66" s="15"/>
      <c r="H66" s="136">
        <f>SUM(H64:H65)</f>
        <v>0</v>
      </c>
      <c r="I66" s="23"/>
      <c r="J66" s="136">
        <f>SUM(J64:J65)</f>
        <v>0</v>
      </c>
    </row>
    <row r="67" spans="1:10" ht="20.25" customHeight="1" thickTop="1"/>
    <row r="68" spans="1:10" ht="20.25" customHeight="1">
      <c r="A68" s="8" t="s">
        <v>69</v>
      </c>
      <c r="B68" s="75"/>
      <c r="C68" s="77" t="s">
        <v>27</v>
      </c>
      <c r="D68" s="137">
        <f>+D59/D69</f>
        <v>0.68723170644109766</v>
      </c>
      <c r="E68" s="25"/>
      <c r="F68" s="137">
        <f>+F59/F69</f>
        <v>1.2092698310627077</v>
      </c>
      <c r="G68" s="25"/>
      <c r="H68" s="137">
        <f>H28/H69</f>
        <v>0.73264536166399297</v>
      </c>
      <c r="I68" s="25"/>
      <c r="J68" s="137">
        <f>J28/J69</f>
        <v>1.2094921619800449</v>
      </c>
    </row>
    <row r="69" spans="1:10" ht="20.25" customHeight="1">
      <c r="A69" s="8" t="s">
        <v>14</v>
      </c>
      <c r="B69" s="8"/>
      <c r="C69" s="77" t="s">
        <v>115</v>
      </c>
      <c r="D69" s="15">
        <v>584714</v>
      </c>
      <c r="E69" s="5"/>
      <c r="F69" s="15">
        <v>584714</v>
      </c>
      <c r="G69" s="5"/>
      <c r="H69" s="15">
        <v>584714</v>
      </c>
      <c r="I69" s="5"/>
      <c r="J69" s="15">
        <v>584714</v>
      </c>
    </row>
    <row r="70" spans="1:10" ht="20.25" customHeight="1"/>
    <row r="71" spans="1:10" ht="20.25" customHeight="1"/>
    <row r="72" spans="1:10" ht="20.25" customHeight="1"/>
    <row r="73" spans="1:10" ht="20.25" customHeight="1"/>
    <row r="74" spans="1:10" ht="20.25" customHeight="1"/>
    <row r="75" spans="1:10" ht="20.25" customHeight="1"/>
    <row r="76" spans="1:10" ht="23.15" customHeight="1"/>
    <row r="83" spans="1:1">
      <c r="A83" s="76" t="s">
        <v>72</v>
      </c>
    </row>
  </sheetData>
  <mergeCells count="15">
    <mergeCell ref="A60:B60"/>
    <mergeCell ref="A44:J44"/>
    <mergeCell ref="A1:J1"/>
    <mergeCell ref="A2:J2"/>
    <mergeCell ref="A3:J3"/>
    <mergeCell ref="A4:J4"/>
    <mergeCell ref="A5:J5"/>
    <mergeCell ref="D7:F7"/>
    <mergeCell ref="H7:J7"/>
    <mergeCell ref="A43:J43"/>
    <mergeCell ref="D49:F49"/>
    <mergeCell ref="H49:J49"/>
    <mergeCell ref="A45:J45"/>
    <mergeCell ref="A46:J46"/>
    <mergeCell ref="A47:J47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82"/>
  <sheetViews>
    <sheetView topLeftCell="A25" zoomScaleNormal="100" zoomScaleSheetLayoutView="100" workbookViewId="0">
      <selection activeCell="A42" sqref="A42:XFD42"/>
    </sheetView>
  </sheetViews>
  <sheetFormatPr defaultColWidth="9.109375" defaultRowHeight="19.95"/>
  <cols>
    <col min="1" max="1" width="46.88671875" style="7" customWidth="1"/>
    <col min="2" max="2" width="9" style="7" customWidth="1"/>
    <col min="3" max="3" width="1.44140625" style="7" customWidth="1"/>
    <col min="4" max="4" width="11.6640625" style="7" customWidth="1"/>
    <col min="5" max="5" width="1.44140625" style="7" customWidth="1"/>
    <col min="6" max="6" width="11.6640625" style="7" customWidth="1"/>
    <col min="7" max="7" width="1.44140625" style="7" customWidth="1"/>
    <col min="8" max="8" width="11.6640625" style="7" customWidth="1"/>
    <col min="9" max="9" width="1.44140625" style="7" customWidth="1"/>
    <col min="10" max="10" width="11.6640625" style="7" customWidth="1"/>
    <col min="11" max="11" width="9.109375" style="7"/>
    <col min="12" max="13" width="0" style="7" hidden="1" customWidth="1"/>
    <col min="14" max="15" width="10.109375" style="7" hidden="1" customWidth="1"/>
    <col min="16" max="16384" width="9.109375" style="7"/>
  </cols>
  <sheetData>
    <row r="1" spans="1:15" ht="23.3">
      <c r="A1" s="207" t="s">
        <v>29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5" ht="23.3">
      <c r="A2" s="207" t="s">
        <v>121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5" ht="23.3">
      <c r="A3" s="207" t="s">
        <v>163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5" ht="23.3">
      <c r="A4" s="207" t="s">
        <v>110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5" ht="20.5">
      <c r="A5" s="208" t="s">
        <v>45</v>
      </c>
      <c r="B5" s="208"/>
      <c r="C5" s="208"/>
      <c r="D5" s="208"/>
      <c r="E5" s="208"/>
      <c r="F5" s="208"/>
      <c r="G5" s="208"/>
      <c r="H5" s="208"/>
      <c r="I5" s="208"/>
      <c r="J5" s="208"/>
    </row>
    <row r="6" spans="1:15" ht="5.95" customHeight="1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5" ht="20.25" customHeight="1">
      <c r="B7" s="177" t="s">
        <v>38</v>
      </c>
      <c r="D7" s="209" t="s">
        <v>0</v>
      </c>
      <c r="E7" s="209"/>
      <c r="F7" s="209"/>
      <c r="G7" s="8"/>
      <c r="H7" s="209" t="s">
        <v>34</v>
      </c>
      <c r="I7" s="209"/>
      <c r="J7" s="209"/>
    </row>
    <row r="8" spans="1:15" ht="20.25" customHeight="1">
      <c r="D8" s="180">
        <v>2564</v>
      </c>
      <c r="E8" s="180"/>
      <c r="F8" s="180">
        <v>2563</v>
      </c>
      <c r="G8" s="177"/>
      <c r="H8" s="180">
        <v>2564</v>
      </c>
      <c r="I8" s="180"/>
      <c r="J8" s="180">
        <v>2563</v>
      </c>
    </row>
    <row r="9" spans="1:15" s="8" customFormat="1" ht="20.25" customHeight="1">
      <c r="D9" s="177"/>
      <c r="E9" s="177"/>
      <c r="F9" s="180"/>
      <c r="G9" s="177"/>
      <c r="H9" s="177"/>
      <c r="I9" s="177"/>
      <c r="J9" s="180"/>
    </row>
    <row r="10" spans="1:15" ht="20.25" customHeight="1">
      <c r="A10" s="7" t="s">
        <v>50</v>
      </c>
      <c r="B10" s="34"/>
      <c r="D10" s="116">
        <v>9927686</v>
      </c>
      <c r="E10" s="1"/>
      <c r="F10" s="116">
        <v>8002916</v>
      </c>
      <c r="G10" s="9"/>
      <c r="H10" s="116">
        <v>9585583</v>
      </c>
      <c r="I10" s="116"/>
      <c r="J10" s="116">
        <v>7648507</v>
      </c>
      <c r="L10" s="7">
        <v>6222397</v>
      </c>
      <c r="M10" s="7">
        <v>6020407</v>
      </c>
      <c r="N10" s="171">
        <f>D10-L10</f>
        <v>3705289</v>
      </c>
      <c r="O10" s="171">
        <f>H10-M10</f>
        <v>3565176</v>
      </c>
    </row>
    <row r="11" spans="1:15" ht="20.25" customHeight="1">
      <c r="A11" s="7" t="s">
        <v>51</v>
      </c>
      <c r="B11" s="12"/>
      <c r="D11" s="116">
        <v>98925</v>
      </c>
      <c r="E11" s="1"/>
      <c r="F11" s="116">
        <v>89047</v>
      </c>
      <c r="G11" s="9"/>
      <c r="H11" s="41">
        <v>0</v>
      </c>
      <c r="I11" s="23"/>
      <c r="J11" s="41">
        <v>0</v>
      </c>
      <c r="L11" s="7">
        <v>65451</v>
      </c>
      <c r="M11" s="7">
        <v>0</v>
      </c>
      <c r="N11" s="171">
        <f t="shared" ref="N11:N28" si="0">D11-L11</f>
        <v>33474</v>
      </c>
      <c r="O11" s="171">
        <f t="shared" ref="O11:O28" si="1">H11-M11</f>
        <v>0</v>
      </c>
    </row>
    <row r="12" spans="1:15" ht="20.25" customHeight="1">
      <c r="A12" s="7" t="s">
        <v>52</v>
      </c>
      <c r="B12" s="12"/>
      <c r="D12" s="120">
        <v>-7868564</v>
      </c>
      <c r="E12" s="1"/>
      <c r="F12" s="120">
        <v>-5907486</v>
      </c>
      <c r="G12" s="9"/>
      <c r="H12" s="120">
        <v>-7602255</v>
      </c>
      <c r="I12" s="120"/>
      <c r="J12" s="120">
        <v>-5601335</v>
      </c>
      <c r="L12" s="7">
        <v>-4790268</v>
      </c>
      <c r="M12" s="7">
        <v>-4632923</v>
      </c>
      <c r="N12" s="171">
        <f t="shared" si="0"/>
        <v>-3078296</v>
      </c>
      <c r="O12" s="171">
        <f t="shared" si="1"/>
        <v>-2969332</v>
      </c>
    </row>
    <row r="13" spans="1:15" ht="20.25" customHeight="1">
      <c r="A13" s="7" t="s">
        <v>53</v>
      </c>
      <c r="B13" s="12"/>
      <c r="D13" s="115">
        <v>-27270</v>
      </c>
      <c r="E13" s="10"/>
      <c r="F13" s="115">
        <v>-31803</v>
      </c>
      <c r="G13" s="10"/>
      <c r="H13" s="104">
        <v>0</v>
      </c>
      <c r="I13" s="23"/>
      <c r="J13" s="104">
        <v>0</v>
      </c>
      <c r="L13" s="7">
        <v>-18128</v>
      </c>
      <c r="M13" s="7">
        <v>0</v>
      </c>
      <c r="N13" s="171">
        <f t="shared" si="0"/>
        <v>-9142</v>
      </c>
      <c r="O13" s="171">
        <f t="shared" si="1"/>
        <v>0</v>
      </c>
    </row>
    <row r="14" spans="1:15" ht="20.25" customHeight="1">
      <c r="A14" s="8" t="s">
        <v>60</v>
      </c>
      <c r="B14" s="14"/>
      <c r="D14" s="116">
        <f>SUM(D10:D13)</f>
        <v>2130777</v>
      </c>
      <c r="E14" s="9"/>
      <c r="F14" s="116">
        <f>SUM(F10:F13)</f>
        <v>2152674</v>
      </c>
      <c r="G14" s="9"/>
      <c r="H14" s="116">
        <f>SUM(H10:H13)</f>
        <v>1983328</v>
      </c>
      <c r="I14" s="9"/>
      <c r="J14" s="116">
        <f>SUM(J10:J13)</f>
        <v>2047172</v>
      </c>
      <c r="L14" s="7">
        <v>1479452</v>
      </c>
      <c r="M14" s="7">
        <v>1387484</v>
      </c>
      <c r="N14" s="171">
        <f t="shared" si="0"/>
        <v>651325</v>
      </c>
      <c r="O14" s="171">
        <f t="shared" si="1"/>
        <v>595844</v>
      </c>
    </row>
    <row r="15" spans="1:15" ht="20.25" customHeight="1">
      <c r="A15" s="7" t="s">
        <v>148</v>
      </c>
      <c r="B15" s="14"/>
      <c r="D15" s="116">
        <v>20853</v>
      </c>
      <c r="E15" s="9"/>
      <c r="F15" s="116">
        <v>39883</v>
      </c>
      <c r="G15" s="9"/>
      <c r="H15" s="116">
        <v>19911</v>
      </c>
      <c r="I15" s="9"/>
      <c r="J15" s="116">
        <v>38381</v>
      </c>
      <c r="L15" s="7">
        <v>17560</v>
      </c>
      <c r="M15" s="7">
        <v>17057</v>
      </c>
      <c r="N15" s="171">
        <f t="shared" si="0"/>
        <v>3293</v>
      </c>
      <c r="O15" s="171">
        <f t="shared" si="1"/>
        <v>2854</v>
      </c>
    </row>
    <row r="16" spans="1:15" ht="20.25" customHeight="1">
      <c r="A16" s="7" t="s">
        <v>12</v>
      </c>
      <c r="B16" s="105">
        <v>17</v>
      </c>
      <c r="D16" s="116">
        <f>116654-32988</f>
        <v>83666</v>
      </c>
      <c r="F16" s="122">
        <v>47513</v>
      </c>
      <c r="H16" s="116">
        <v>160324</v>
      </c>
      <c r="J16" s="122">
        <v>77251</v>
      </c>
      <c r="L16" s="7">
        <v>88528</v>
      </c>
      <c r="M16" s="7">
        <v>126674</v>
      </c>
      <c r="N16" s="171">
        <f t="shared" si="0"/>
        <v>-4862</v>
      </c>
      <c r="O16" s="171">
        <f t="shared" si="1"/>
        <v>33650</v>
      </c>
    </row>
    <row r="17" spans="1:15" ht="20.25" customHeight="1">
      <c r="A17" s="8" t="s">
        <v>70</v>
      </c>
      <c r="B17" s="13"/>
      <c r="D17" s="123">
        <f>D14+D16+D15</f>
        <v>2235296</v>
      </c>
      <c r="E17" s="10"/>
      <c r="F17" s="123">
        <f>F14+F16+F15</f>
        <v>2240070</v>
      </c>
      <c r="G17" s="10"/>
      <c r="H17" s="123">
        <f>H14+H16+H15</f>
        <v>2163563</v>
      </c>
      <c r="I17" s="10"/>
      <c r="J17" s="123">
        <f>J14+J16+J15</f>
        <v>2162804</v>
      </c>
      <c r="L17" s="7">
        <v>1585540</v>
      </c>
      <c r="M17" s="7">
        <v>1531215</v>
      </c>
      <c r="N17" s="171">
        <f t="shared" si="0"/>
        <v>649756</v>
      </c>
      <c r="O17" s="171">
        <f t="shared" si="1"/>
        <v>632348</v>
      </c>
    </row>
    <row r="18" spans="1:15" ht="20.25" customHeight="1">
      <c r="A18" s="7" t="s">
        <v>42</v>
      </c>
      <c r="B18" s="14"/>
      <c r="C18" s="176"/>
      <c r="D18" s="120">
        <v>-157072</v>
      </c>
      <c r="E18" s="9"/>
      <c r="F18" s="120">
        <v>-249928</v>
      </c>
      <c r="G18" s="9"/>
      <c r="H18" s="120">
        <v>-116269</v>
      </c>
      <c r="I18" s="9"/>
      <c r="J18" s="120">
        <v>-207106</v>
      </c>
      <c r="K18" s="171"/>
      <c r="L18" s="7">
        <v>-104380</v>
      </c>
      <c r="M18" s="7">
        <v>-75850</v>
      </c>
      <c r="N18" s="171">
        <f t="shared" si="0"/>
        <v>-52692</v>
      </c>
      <c r="O18" s="171">
        <f t="shared" si="1"/>
        <v>-40419</v>
      </c>
    </row>
    <row r="19" spans="1:15" ht="20.25" customHeight="1">
      <c r="A19" s="7" t="s">
        <v>41</v>
      </c>
      <c r="B19" s="13"/>
      <c r="C19" s="176"/>
      <c r="D19" s="120">
        <f>-245806+32988</f>
        <v>-212818</v>
      </c>
      <c r="E19" s="9"/>
      <c r="F19" s="120">
        <v>-235051</v>
      </c>
      <c r="G19" s="9"/>
      <c r="H19" s="120">
        <v>-152003</v>
      </c>
      <c r="I19" s="9"/>
      <c r="J19" s="120">
        <v>-165425</v>
      </c>
      <c r="K19" s="171"/>
      <c r="L19" s="7">
        <v>-145003</v>
      </c>
      <c r="M19" s="7">
        <v>-104840</v>
      </c>
      <c r="N19" s="171">
        <f t="shared" si="0"/>
        <v>-67815</v>
      </c>
      <c r="O19" s="171">
        <f t="shared" si="1"/>
        <v>-47163</v>
      </c>
    </row>
    <row r="20" spans="1:15" ht="20.25" customHeight="1">
      <c r="A20" s="7" t="s">
        <v>162</v>
      </c>
      <c r="B20" s="74" t="s">
        <v>151</v>
      </c>
      <c r="C20" s="176"/>
      <c r="D20" s="41">
        <v>0</v>
      </c>
      <c r="E20" s="9"/>
      <c r="F20" s="41">
        <v>0</v>
      </c>
      <c r="G20" s="9"/>
      <c r="H20" s="120">
        <v>-169000</v>
      </c>
      <c r="I20" s="9"/>
      <c r="J20" s="41">
        <v>0</v>
      </c>
      <c r="K20" s="171"/>
      <c r="L20" s="7">
        <v>0</v>
      </c>
      <c r="M20" s="7">
        <v>-169000</v>
      </c>
      <c r="N20" s="171">
        <f t="shared" si="0"/>
        <v>0</v>
      </c>
      <c r="O20" s="171">
        <f t="shared" si="1"/>
        <v>0</v>
      </c>
    </row>
    <row r="21" spans="1:15" ht="20.25" customHeight="1">
      <c r="A21" s="7" t="s">
        <v>55</v>
      </c>
      <c r="B21" s="74" t="s">
        <v>152</v>
      </c>
      <c r="C21" s="176"/>
      <c r="D21" s="120">
        <v>-28692</v>
      </c>
      <c r="E21" s="9"/>
      <c r="F21" s="120">
        <v>-28085</v>
      </c>
      <c r="G21" s="9"/>
      <c r="H21" s="120">
        <v>-28116</v>
      </c>
      <c r="I21" s="9"/>
      <c r="J21" s="120">
        <v>-27581</v>
      </c>
      <c r="L21" s="7">
        <v>-18620</v>
      </c>
      <c r="M21" s="7">
        <v>-18086</v>
      </c>
      <c r="N21" s="171">
        <f t="shared" si="0"/>
        <v>-10072</v>
      </c>
      <c r="O21" s="171">
        <f t="shared" si="1"/>
        <v>-10030</v>
      </c>
    </row>
    <row r="22" spans="1:15" ht="20.25" customHeight="1">
      <c r="A22" s="7" t="s">
        <v>107</v>
      </c>
      <c r="B22" s="13"/>
      <c r="C22" s="176"/>
      <c r="D22" s="121">
        <f>SUM(D18:D21)</f>
        <v>-398582</v>
      </c>
      <c r="E22" s="9"/>
      <c r="F22" s="121">
        <f>SUM(F18:F21)</f>
        <v>-513064</v>
      </c>
      <c r="G22" s="9"/>
      <c r="H22" s="121">
        <f>SUM(H18:H21)</f>
        <v>-465388</v>
      </c>
      <c r="I22" s="9"/>
      <c r="J22" s="121">
        <f>SUM(J18:J21)</f>
        <v>-400112</v>
      </c>
      <c r="L22" s="7">
        <v>-268003</v>
      </c>
      <c r="M22" s="7">
        <v>-367776</v>
      </c>
      <c r="N22" s="171">
        <f t="shared" si="0"/>
        <v>-130579</v>
      </c>
      <c r="O22" s="171">
        <f t="shared" si="1"/>
        <v>-97612</v>
      </c>
    </row>
    <row r="23" spans="1:15" ht="20.25" customHeight="1">
      <c r="A23" s="8" t="s">
        <v>139</v>
      </c>
      <c r="C23" s="176"/>
      <c r="D23" s="116">
        <f>D17+D22</f>
        <v>1836714</v>
      </c>
      <c r="E23" s="9"/>
      <c r="F23" s="116">
        <f>F17+F22</f>
        <v>1727006</v>
      </c>
      <c r="G23" s="9"/>
      <c r="H23" s="116">
        <f>H17+H22</f>
        <v>1698175</v>
      </c>
      <c r="I23" s="9"/>
      <c r="J23" s="116">
        <f>J17+J22</f>
        <v>1762692</v>
      </c>
      <c r="L23" s="7">
        <v>1317537</v>
      </c>
      <c r="M23" s="7">
        <v>1163439</v>
      </c>
      <c r="N23" s="171">
        <f t="shared" si="0"/>
        <v>519177</v>
      </c>
      <c r="O23" s="171">
        <f t="shared" si="1"/>
        <v>534736</v>
      </c>
    </row>
    <row r="24" spans="1:15" ht="20.25" customHeight="1">
      <c r="A24" s="7" t="s">
        <v>54</v>
      </c>
      <c r="B24" s="12"/>
      <c r="D24" s="120">
        <v>-3230</v>
      </c>
      <c r="E24" s="10"/>
      <c r="F24" s="120">
        <v>-3762</v>
      </c>
      <c r="G24" s="10"/>
      <c r="H24" s="120">
        <v>-1745</v>
      </c>
      <c r="I24" s="10"/>
      <c r="J24" s="120">
        <v>-1539</v>
      </c>
      <c r="L24" s="7">
        <v>-2113</v>
      </c>
      <c r="M24" s="7">
        <v>-1163</v>
      </c>
      <c r="N24" s="171">
        <f t="shared" si="0"/>
        <v>-1117</v>
      </c>
      <c r="O24" s="171">
        <f t="shared" si="1"/>
        <v>-582</v>
      </c>
    </row>
    <row r="25" spans="1:15" ht="20.25" customHeight="1">
      <c r="A25" s="7" t="s">
        <v>43</v>
      </c>
      <c r="B25" s="74" t="s">
        <v>150</v>
      </c>
      <c r="D25" s="122">
        <v>129</v>
      </c>
      <c r="E25" s="10"/>
      <c r="F25" s="122">
        <v>189</v>
      </c>
      <c r="G25" s="10"/>
      <c r="H25" s="104">
        <v>0</v>
      </c>
      <c r="I25" s="23"/>
      <c r="J25" s="104">
        <v>0</v>
      </c>
      <c r="L25" s="7">
        <v>92</v>
      </c>
      <c r="M25" s="7">
        <v>0</v>
      </c>
      <c r="N25" s="171">
        <f t="shared" si="0"/>
        <v>37</v>
      </c>
      <c r="O25" s="171">
        <f t="shared" si="1"/>
        <v>0</v>
      </c>
    </row>
    <row r="26" spans="1:15" ht="20.25" customHeight="1">
      <c r="A26" s="8" t="s">
        <v>85</v>
      </c>
      <c r="D26" s="116">
        <f>SUM(D23:D25)</f>
        <v>1833613</v>
      </c>
      <c r="E26" s="9"/>
      <c r="F26" s="116">
        <f>SUM(F23:F25)</f>
        <v>1723433</v>
      </c>
      <c r="G26" s="9"/>
      <c r="H26" s="116">
        <f>SUM(H23:H25)</f>
        <v>1696430</v>
      </c>
      <c r="I26" s="9"/>
      <c r="J26" s="116">
        <f>SUM(J23:J25)</f>
        <v>1761153</v>
      </c>
      <c r="L26" s="7">
        <v>1315516</v>
      </c>
      <c r="M26" s="7">
        <v>1162276</v>
      </c>
      <c r="N26" s="171">
        <f t="shared" si="0"/>
        <v>518097</v>
      </c>
      <c r="O26" s="171">
        <f t="shared" si="1"/>
        <v>534154</v>
      </c>
    </row>
    <row r="27" spans="1:15" ht="20.25" customHeight="1">
      <c r="A27" s="7" t="s">
        <v>86</v>
      </c>
      <c r="B27" s="75">
        <v>12</v>
      </c>
      <c r="D27" s="115">
        <v>-377571</v>
      </c>
      <c r="E27" s="10"/>
      <c r="F27" s="115">
        <v>-349704</v>
      </c>
      <c r="G27" s="9"/>
      <c r="H27" s="115">
        <v>-365607</v>
      </c>
      <c r="I27" s="5"/>
      <c r="J27" s="115">
        <v>-342705</v>
      </c>
      <c r="L27" s="7">
        <v>-267779</v>
      </c>
      <c r="M27" s="7">
        <v>-259841</v>
      </c>
      <c r="N27" s="171">
        <f t="shared" si="0"/>
        <v>-109792</v>
      </c>
      <c r="O27" s="171">
        <f t="shared" si="1"/>
        <v>-105766</v>
      </c>
    </row>
    <row r="28" spans="1:15" ht="20.25" customHeight="1" thickBot="1">
      <c r="A28" s="8" t="s">
        <v>113</v>
      </c>
      <c r="B28" s="8"/>
      <c r="D28" s="42">
        <f>SUM(D26:D27)</f>
        <v>1456042</v>
      </c>
      <c r="E28" s="10"/>
      <c r="F28" s="42">
        <f>SUM(F26:F27)</f>
        <v>1373729</v>
      </c>
      <c r="G28" s="10"/>
      <c r="H28" s="42">
        <f>SUM(H26:H27)</f>
        <v>1330823</v>
      </c>
      <c r="I28" s="10"/>
      <c r="J28" s="42">
        <f>SUM(J26:J27)</f>
        <v>1418448</v>
      </c>
      <c r="L28" s="7">
        <v>1047737</v>
      </c>
      <c r="M28" s="7">
        <v>902435</v>
      </c>
      <c r="N28" s="171">
        <f t="shared" si="0"/>
        <v>408305</v>
      </c>
      <c r="O28" s="171">
        <f t="shared" si="1"/>
        <v>428388</v>
      </c>
    </row>
    <row r="29" spans="1:15" s="8" customFormat="1" ht="20.25" customHeight="1" thickTop="1">
      <c r="A29" s="78"/>
      <c r="B29" s="78"/>
      <c r="C29" s="78"/>
      <c r="D29" s="79"/>
      <c r="E29" s="79"/>
      <c r="F29" s="179"/>
      <c r="G29" s="79"/>
      <c r="H29" s="79"/>
      <c r="I29" s="79"/>
      <c r="J29" s="179"/>
    </row>
    <row r="30" spans="1:15" ht="20.25" customHeight="1">
      <c r="A30" s="24"/>
      <c r="B30" s="80"/>
      <c r="C30" s="24"/>
      <c r="D30" s="169"/>
      <c r="E30" s="19"/>
      <c r="F30" s="81"/>
      <c r="G30" s="10"/>
      <c r="H30" s="169"/>
      <c r="I30" s="23"/>
      <c r="J30" s="81"/>
    </row>
    <row r="31" spans="1:15" ht="20.25" customHeight="1">
      <c r="A31" s="78"/>
      <c r="B31" s="78"/>
      <c r="C31" s="24"/>
      <c r="D31" s="19"/>
      <c r="E31" s="19"/>
      <c r="F31" s="19"/>
      <c r="G31" s="19"/>
      <c r="H31" s="19"/>
      <c r="I31" s="19"/>
      <c r="J31" s="19"/>
    </row>
    <row r="32" spans="1:15" ht="20.25" customHeight="1">
      <c r="A32" s="78"/>
      <c r="B32" s="78"/>
      <c r="C32" s="24"/>
      <c r="D32" s="19"/>
      <c r="E32" s="19"/>
      <c r="F32" s="19"/>
      <c r="G32" s="19"/>
      <c r="H32" s="19"/>
      <c r="I32" s="19"/>
      <c r="J32" s="19"/>
    </row>
    <row r="33" spans="1:10" ht="20.25" customHeight="1">
      <c r="A33" s="78"/>
      <c r="B33" s="78"/>
      <c r="C33" s="24"/>
      <c r="D33" s="173"/>
      <c r="E33" s="19"/>
      <c r="F33" s="19"/>
      <c r="G33" s="19"/>
      <c r="H33" s="173"/>
      <c r="I33" s="19"/>
      <c r="J33" s="19"/>
    </row>
    <row r="34" spans="1:10" ht="20.25" customHeight="1">
      <c r="A34" s="78"/>
      <c r="B34" s="78"/>
      <c r="C34" s="24"/>
      <c r="D34" s="19"/>
      <c r="E34" s="19"/>
      <c r="F34" s="19"/>
      <c r="G34" s="19"/>
      <c r="H34" s="19"/>
      <c r="I34" s="19"/>
      <c r="J34" s="19"/>
    </row>
    <row r="35" spans="1:10" ht="20.25" customHeight="1">
      <c r="A35" s="78"/>
      <c r="B35" s="78"/>
      <c r="C35" s="24"/>
      <c r="D35" s="19"/>
      <c r="E35" s="19"/>
      <c r="F35" s="19"/>
      <c r="G35" s="19"/>
      <c r="H35" s="19"/>
      <c r="I35" s="19"/>
      <c r="J35" s="19"/>
    </row>
    <row r="36" spans="1:10" ht="20.25" customHeight="1">
      <c r="A36" s="78"/>
      <c r="B36" s="78"/>
      <c r="C36" s="24"/>
      <c r="D36" s="19"/>
      <c r="E36" s="19"/>
      <c r="F36" s="19"/>
      <c r="G36" s="19"/>
      <c r="H36" s="19"/>
      <c r="I36" s="19"/>
      <c r="J36" s="19"/>
    </row>
    <row r="37" spans="1:10" ht="20.25" customHeight="1">
      <c r="A37" s="78"/>
      <c r="B37" s="78"/>
      <c r="C37" s="24"/>
      <c r="D37" s="19"/>
      <c r="E37" s="19"/>
      <c r="F37" s="19"/>
      <c r="G37" s="19"/>
      <c r="H37" s="19"/>
      <c r="I37" s="19"/>
      <c r="J37" s="19"/>
    </row>
    <row r="38" spans="1:10" ht="20.25" customHeight="1">
      <c r="A38" s="78"/>
      <c r="B38" s="78"/>
      <c r="C38" s="24"/>
      <c r="D38" s="19"/>
      <c r="E38" s="19"/>
      <c r="F38" s="19"/>
      <c r="G38" s="19"/>
      <c r="H38" s="19"/>
      <c r="I38" s="19"/>
      <c r="J38" s="19"/>
    </row>
    <row r="39" spans="1:10" ht="20.25" customHeight="1">
      <c r="A39" s="78"/>
      <c r="B39" s="78"/>
      <c r="C39" s="24"/>
      <c r="D39" s="19"/>
      <c r="E39" s="19"/>
      <c r="F39" s="19"/>
      <c r="G39" s="19"/>
      <c r="H39" s="19"/>
      <c r="I39" s="19"/>
      <c r="J39" s="19"/>
    </row>
    <row r="40" spans="1:10" ht="20.25" customHeight="1">
      <c r="A40" s="78"/>
      <c r="B40" s="78"/>
      <c r="C40" s="24"/>
      <c r="D40" s="19"/>
      <c r="E40" s="19"/>
      <c r="F40" s="19"/>
      <c r="G40" s="19"/>
      <c r="H40" s="19"/>
      <c r="I40" s="19"/>
      <c r="J40" s="19"/>
    </row>
    <row r="41" spans="1:10" ht="20.25" customHeight="1">
      <c r="A41" s="78"/>
      <c r="B41" s="78"/>
      <c r="C41" s="24"/>
      <c r="D41" s="19"/>
      <c r="E41" s="19"/>
      <c r="F41" s="19"/>
      <c r="G41" s="19"/>
      <c r="H41" s="19"/>
      <c r="I41" s="19"/>
      <c r="J41" s="19"/>
    </row>
    <row r="42" spans="1:10" ht="23.3">
      <c r="A42" s="207" t="s">
        <v>29</v>
      </c>
      <c r="B42" s="207"/>
      <c r="C42" s="207"/>
      <c r="D42" s="207"/>
      <c r="E42" s="207"/>
      <c r="F42" s="207"/>
      <c r="G42" s="207"/>
      <c r="H42" s="207"/>
      <c r="I42" s="207"/>
      <c r="J42" s="207"/>
    </row>
    <row r="43" spans="1:10" s="6" customFormat="1" ht="23.3">
      <c r="A43" s="207" t="s">
        <v>122</v>
      </c>
      <c r="B43" s="207"/>
      <c r="C43" s="207"/>
      <c r="D43" s="207"/>
      <c r="E43" s="207"/>
      <c r="F43" s="207"/>
      <c r="G43" s="207"/>
      <c r="H43" s="207"/>
      <c r="I43" s="207"/>
      <c r="J43" s="207"/>
    </row>
    <row r="44" spans="1:10" s="6" customFormat="1" ht="23.3">
      <c r="A44" s="207" t="str">
        <f>A3</f>
        <v>สำหรับงวดเก้าเดือนสิ้นสุดวันที่ 30 กันยายน 2564</v>
      </c>
      <c r="B44" s="207"/>
      <c r="C44" s="207"/>
      <c r="D44" s="207"/>
      <c r="E44" s="207"/>
      <c r="F44" s="207"/>
      <c r="G44" s="207"/>
      <c r="H44" s="207"/>
      <c r="I44" s="207"/>
      <c r="J44" s="207"/>
    </row>
    <row r="45" spans="1:10" s="6" customFormat="1" ht="23.3">
      <c r="A45" s="207" t="s">
        <v>110</v>
      </c>
      <c r="B45" s="207"/>
      <c r="C45" s="207"/>
      <c r="D45" s="207"/>
      <c r="E45" s="207"/>
      <c r="F45" s="207"/>
      <c r="G45" s="207"/>
      <c r="H45" s="207"/>
      <c r="I45" s="207"/>
      <c r="J45" s="207"/>
    </row>
    <row r="46" spans="1:10" s="6" customFormat="1" ht="20.5">
      <c r="A46" s="208" t="s">
        <v>45</v>
      </c>
      <c r="B46" s="208"/>
      <c r="C46" s="208"/>
      <c r="D46" s="208"/>
      <c r="E46" s="208"/>
      <c r="F46" s="208"/>
      <c r="G46" s="208"/>
      <c r="H46" s="208"/>
      <c r="I46" s="208"/>
      <c r="J46" s="208"/>
    </row>
    <row r="47" spans="1:10" s="6" customFormat="1" ht="5.9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0" s="6" customFormat="1" ht="20.25" customHeight="1">
      <c r="A48" s="7"/>
      <c r="B48" s="177" t="s">
        <v>38</v>
      </c>
      <c r="C48" s="7"/>
      <c r="D48" s="209" t="s">
        <v>0</v>
      </c>
      <c r="E48" s="209"/>
      <c r="F48" s="209"/>
      <c r="G48" s="8"/>
      <c r="H48" s="209" t="s">
        <v>34</v>
      </c>
      <c r="I48" s="209"/>
      <c r="J48" s="209"/>
    </row>
    <row r="49" spans="1:14" s="6" customFormat="1" ht="20.25" customHeight="1">
      <c r="A49" s="7"/>
      <c r="B49" s="7"/>
      <c r="C49" s="7"/>
      <c r="D49" s="180">
        <v>2564</v>
      </c>
      <c r="E49" s="180"/>
      <c r="F49" s="180">
        <v>2563</v>
      </c>
      <c r="G49" s="177"/>
      <c r="H49" s="180">
        <v>2564</v>
      </c>
      <c r="I49" s="180"/>
      <c r="J49" s="180">
        <v>2563</v>
      </c>
    </row>
    <row r="50" spans="1:14" ht="20.25" customHeight="1">
      <c r="A50" s="107" t="s">
        <v>123</v>
      </c>
      <c r="D50" s="15"/>
      <c r="E50" s="15"/>
      <c r="F50" s="15"/>
      <c r="G50" s="15"/>
      <c r="H50" s="15"/>
      <c r="I50" s="15"/>
      <c r="J50" s="15"/>
    </row>
    <row r="51" spans="1:14" ht="20.25" customHeight="1">
      <c r="A51" s="107" t="s">
        <v>111</v>
      </c>
      <c r="D51" s="15"/>
      <c r="E51" s="15"/>
      <c r="F51" s="15"/>
      <c r="G51" s="15"/>
      <c r="H51" s="15"/>
      <c r="I51" s="15"/>
      <c r="J51" s="15"/>
    </row>
    <row r="52" spans="1:14" ht="20.25" customHeight="1">
      <c r="A52" s="113" t="s">
        <v>112</v>
      </c>
      <c r="D52" s="15"/>
      <c r="E52" s="15"/>
      <c r="F52" s="15"/>
      <c r="G52" s="15"/>
      <c r="H52" s="15"/>
      <c r="I52" s="15"/>
      <c r="J52" s="15"/>
    </row>
    <row r="53" spans="1:14" ht="20.25" customHeight="1">
      <c r="A53" s="108" t="s">
        <v>124</v>
      </c>
      <c r="D53" s="15"/>
      <c r="E53" s="15"/>
      <c r="F53" s="116"/>
      <c r="G53" s="116"/>
      <c r="H53" s="116"/>
      <c r="I53" s="116"/>
      <c r="J53" s="116"/>
    </row>
    <row r="54" spans="1:14" ht="20.25" customHeight="1">
      <c r="A54" s="114" t="s">
        <v>125</v>
      </c>
      <c r="D54" s="120">
        <v>12235</v>
      </c>
      <c r="E54" s="15"/>
      <c r="F54" s="120">
        <v>8651</v>
      </c>
      <c r="G54" s="105"/>
      <c r="H54" s="81">
        <v>0</v>
      </c>
      <c r="I54" s="105"/>
      <c r="J54" s="81">
        <v>0</v>
      </c>
      <c r="L54" s="7">
        <v>7799</v>
      </c>
      <c r="N54" s="172">
        <f>D54-L54</f>
        <v>4436</v>
      </c>
    </row>
    <row r="55" spans="1:14" ht="20.25" customHeight="1" thickBot="1">
      <c r="A55" s="107" t="s">
        <v>77</v>
      </c>
      <c r="D55" s="42">
        <f>SUM(D54,D28)</f>
        <v>1468277</v>
      </c>
      <c r="E55" s="14"/>
      <c r="F55" s="42">
        <f>SUM(F54,F28)</f>
        <v>1382380</v>
      </c>
      <c r="G55" s="14"/>
      <c r="H55" s="42">
        <f>SUM(H54,H28)</f>
        <v>1330823</v>
      </c>
      <c r="I55" s="14"/>
      <c r="J55" s="42">
        <f>SUM(J54,J28)</f>
        <v>1418448</v>
      </c>
      <c r="L55" s="7">
        <v>1055536</v>
      </c>
    </row>
    <row r="56" spans="1:14" ht="20.25" customHeight="1" thickTop="1">
      <c r="A56" s="108"/>
      <c r="D56" s="112"/>
      <c r="F56" s="15"/>
    </row>
    <row r="57" spans="1:14" ht="20.25" customHeight="1">
      <c r="A57" s="8" t="s">
        <v>106</v>
      </c>
      <c r="B57" s="8"/>
      <c r="D57" s="10"/>
      <c r="E57" s="9"/>
      <c r="F57" s="10"/>
      <c r="G57" s="9"/>
      <c r="H57" s="11"/>
      <c r="I57" s="9"/>
      <c r="J57" s="11"/>
    </row>
    <row r="58" spans="1:14" ht="20.25" customHeight="1">
      <c r="A58" s="176" t="s">
        <v>67</v>
      </c>
      <c r="B58" s="75"/>
      <c r="D58" s="15">
        <f>D28-D59</f>
        <v>1437708</v>
      </c>
      <c r="E58" s="15"/>
      <c r="F58" s="15">
        <v>1361133</v>
      </c>
      <c r="G58" s="15"/>
      <c r="H58" s="81">
        <v>0</v>
      </c>
      <c r="I58" s="105"/>
      <c r="J58" s="81">
        <v>0</v>
      </c>
      <c r="L58" s="7">
        <v>1035874</v>
      </c>
      <c r="N58" s="172">
        <f t="shared" ref="N58:N59" si="2">D58-L58</f>
        <v>401834</v>
      </c>
    </row>
    <row r="59" spans="1:14" ht="20.25" customHeight="1">
      <c r="A59" s="206" t="s">
        <v>68</v>
      </c>
      <c r="B59" s="206"/>
      <c r="D59" s="120">
        <v>18334</v>
      </c>
      <c r="E59" s="15"/>
      <c r="F59" s="15">
        <v>12596</v>
      </c>
      <c r="G59" s="15"/>
      <c r="H59" s="104">
        <v>0</v>
      </c>
      <c r="I59" s="23"/>
      <c r="J59" s="104">
        <v>0</v>
      </c>
      <c r="L59" s="7">
        <v>11863</v>
      </c>
      <c r="N59" s="172">
        <f t="shared" si="2"/>
        <v>6471</v>
      </c>
    </row>
    <row r="60" spans="1:14" ht="20.25" customHeight="1" thickBot="1">
      <c r="A60" s="176"/>
      <c r="B60" s="75"/>
      <c r="D60" s="42">
        <f>SUM(D58:D59)</f>
        <v>1456042</v>
      </c>
      <c r="E60" s="15">
        <f>SUM(E58:E59)</f>
        <v>0</v>
      </c>
      <c r="F60" s="42">
        <f>SUM(F58:F59)</f>
        <v>1373729</v>
      </c>
      <c r="G60" s="15">
        <f>SUM(G58:G59)</f>
        <v>0</v>
      </c>
      <c r="H60" s="136">
        <f>SUM(H58:H59)</f>
        <v>0</v>
      </c>
      <c r="I60" s="23"/>
      <c r="J60" s="136">
        <f>SUM(J58:J59)</f>
        <v>0</v>
      </c>
      <c r="L60" s="7">
        <v>1047737</v>
      </c>
      <c r="N60" s="172">
        <f>D60-L60</f>
        <v>408305</v>
      </c>
    </row>
    <row r="61" spans="1:14" ht="20.25" customHeight="1" thickTop="1">
      <c r="A61" s="176"/>
      <c r="B61" s="75"/>
      <c r="D61" s="15"/>
      <c r="E61" s="15"/>
      <c r="F61" s="81"/>
      <c r="G61" s="15"/>
      <c r="H61" s="81"/>
      <c r="I61" s="23"/>
      <c r="J61" s="81"/>
    </row>
    <row r="62" spans="1:14" ht="20.25" customHeight="1">
      <c r="A62" s="107" t="s">
        <v>78</v>
      </c>
      <c r="B62" s="75"/>
      <c r="D62" s="15"/>
      <c r="E62" s="15"/>
      <c r="F62" s="81"/>
      <c r="G62" s="15"/>
      <c r="H62" s="81"/>
      <c r="I62" s="23"/>
      <c r="J62" s="81"/>
    </row>
    <row r="63" spans="1:14" ht="20.25" customHeight="1">
      <c r="A63" s="108" t="s">
        <v>67</v>
      </c>
      <c r="B63" s="75"/>
      <c r="D63" s="15">
        <f>D55-D64</f>
        <v>1449943</v>
      </c>
      <c r="E63" s="15"/>
      <c r="F63" s="15">
        <v>1369784</v>
      </c>
      <c r="G63" s="15"/>
      <c r="H63" s="81">
        <v>0</v>
      </c>
      <c r="I63" s="23"/>
      <c r="J63" s="81">
        <v>0</v>
      </c>
      <c r="L63" s="7">
        <v>1043673</v>
      </c>
      <c r="N63" s="172">
        <f t="shared" ref="N63:N64" si="3">D63-L63</f>
        <v>406270</v>
      </c>
    </row>
    <row r="64" spans="1:14" ht="20.25" customHeight="1">
      <c r="A64" s="108" t="s">
        <v>68</v>
      </c>
      <c r="B64" s="75"/>
      <c r="D64" s="120">
        <v>18334</v>
      </c>
      <c r="E64" s="15"/>
      <c r="F64" s="15">
        <v>12596</v>
      </c>
      <c r="G64" s="15"/>
      <c r="H64" s="104">
        <v>0</v>
      </c>
      <c r="I64" s="23"/>
      <c r="J64" s="104">
        <v>0</v>
      </c>
      <c r="L64" s="7">
        <v>11863</v>
      </c>
      <c r="N64" s="172">
        <f t="shared" si="3"/>
        <v>6471</v>
      </c>
    </row>
    <row r="65" spans="1:14" ht="20.25" customHeight="1" thickBot="1">
      <c r="A65" s="176"/>
      <c r="B65" s="75"/>
      <c r="D65" s="42">
        <f>SUM(D63:D64)</f>
        <v>1468277</v>
      </c>
      <c r="E65" s="15"/>
      <c r="F65" s="42">
        <f>SUM(F63:F64)</f>
        <v>1382380</v>
      </c>
      <c r="G65" s="15"/>
      <c r="H65" s="136">
        <f>SUM(H63:H64)</f>
        <v>0</v>
      </c>
      <c r="I65" s="23"/>
      <c r="J65" s="136">
        <f>SUM(J63:J64)</f>
        <v>0</v>
      </c>
      <c r="L65" s="7">
        <v>1055536</v>
      </c>
      <c r="N65" s="172">
        <f>D65-L65</f>
        <v>412741</v>
      </c>
    </row>
    <row r="66" spans="1:14" ht="20.25" customHeight="1" thickTop="1"/>
    <row r="67" spans="1:14" ht="20.25" customHeight="1">
      <c r="A67" s="8" t="s">
        <v>69</v>
      </c>
      <c r="B67" s="75"/>
      <c r="C67" s="77" t="s">
        <v>27</v>
      </c>
      <c r="D67" s="137">
        <f>+D58/D68</f>
        <v>2.4588226038712944</v>
      </c>
      <c r="E67" s="25"/>
      <c r="F67" s="137">
        <f>+F58/F68</f>
        <v>2.327861142370458</v>
      </c>
      <c r="G67" s="25"/>
      <c r="H67" s="137">
        <f>H28/H68</f>
        <v>2.2760238338743384</v>
      </c>
      <c r="I67" s="25"/>
      <c r="J67" s="137">
        <f>J28/J68</f>
        <v>2.4258834233488509</v>
      </c>
    </row>
    <row r="68" spans="1:14" ht="20.25" customHeight="1">
      <c r="A68" s="8" t="s">
        <v>14</v>
      </c>
      <c r="B68" s="8"/>
      <c r="C68" s="77" t="s">
        <v>115</v>
      </c>
      <c r="D68" s="15">
        <v>584714</v>
      </c>
      <c r="E68" s="5"/>
      <c r="F68" s="15">
        <v>584714</v>
      </c>
      <c r="G68" s="5"/>
      <c r="H68" s="15">
        <v>584714</v>
      </c>
      <c r="I68" s="5"/>
      <c r="J68" s="15">
        <v>584714</v>
      </c>
    </row>
    <row r="69" spans="1:14" ht="20.25" customHeight="1"/>
    <row r="70" spans="1:14" ht="20.25" customHeight="1"/>
    <row r="71" spans="1:14" ht="20.25" customHeight="1"/>
    <row r="72" spans="1:14" ht="20.25" customHeight="1"/>
    <row r="73" spans="1:14" ht="20.25" customHeight="1"/>
    <row r="74" spans="1:14" ht="20.25" customHeight="1"/>
    <row r="75" spans="1:14" ht="23.15" customHeight="1"/>
    <row r="82" spans="1:1">
      <c r="A82" s="76" t="s">
        <v>72</v>
      </c>
    </row>
  </sheetData>
  <mergeCells count="15">
    <mergeCell ref="A59:B59"/>
    <mergeCell ref="A42:J42"/>
    <mergeCell ref="A43:J43"/>
    <mergeCell ref="A44:J44"/>
    <mergeCell ref="A45:J45"/>
    <mergeCell ref="A46:J46"/>
    <mergeCell ref="D48:F48"/>
    <mergeCell ref="H48:J48"/>
    <mergeCell ref="D7:F7"/>
    <mergeCell ref="H7:J7"/>
    <mergeCell ref="A1:J1"/>
    <mergeCell ref="A2:J2"/>
    <mergeCell ref="A3:J3"/>
    <mergeCell ref="A4:J4"/>
    <mergeCell ref="A5:J5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A35"/>
  <sheetViews>
    <sheetView topLeftCell="A16" zoomScaleNormal="100" zoomScaleSheetLayoutView="100" workbookViewId="0">
      <selection activeCell="T24" sqref="T24"/>
    </sheetView>
  </sheetViews>
  <sheetFormatPr defaultColWidth="9.109375" defaultRowHeight="12.75"/>
  <cols>
    <col min="1" max="1" width="46.109375" style="181" customWidth="1"/>
    <col min="2" max="2" width="9.44140625" style="181" customWidth="1"/>
    <col min="3" max="3" width="1.6640625" style="181" customWidth="1"/>
    <col min="4" max="4" width="9.109375" style="181" customWidth="1"/>
    <col min="5" max="6" width="1.6640625" style="181" customWidth="1"/>
    <col min="7" max="7" width="9.109375" style="181" customWidth="1"/>
    <col min="8" max="8" width="1.6640625" style="181" customWidth="1"/>
    <col min="9" max="9" width="1" style="181" customWidth="1"/>
    <col min="10" max="10" width="8.109375" style="181" customWidth="1"/>
    <col min="11" max="12" width="1" style="181" customWidth="1"/>
    <col min="13" max="13" width="10" style="181" customWidth="1"/>
    <col min="14" max="14" width="1" style="181" customWidth="1"/>
    <col min="15" max="15" width="2.6640625" style="181" customWidth="1"/>
    <col min="16" max="16" width="18.44140625" style="181" customWidth="1"/>
    <col min="17" max="17" width="2.6640625" style="181" customWidth="1"/>
    <col min="18" max="18" width="1.44140625" style="181" customWidth="1"/>
    <col min="19" max="19" width="1.6640625" style="181" customWidth="1"/>
    <col min="20" max="20" width="9.6640625" style="181" customWidth="1"/>
    <col min="21" max="21" width="1.6640625" style="181" customWidth="1"/>
    <col min="22" max="22" width="1" style="181" customWidth="1"/>
    <col min="23" max="23" width="9.109375" style="181" customWidth="1"/>
    <col min="24" max="24" width="1" style="181" customWidth="1"/>
    <col min="25" max="25" width="1.44140625" style="181" customWidth="1"/>
    <col min="26" max="26" width="10.88671875" style="181" customWidth="1"/>
    <col min="27" max="27" width="1.44140625" style="181" customWidth="1"/>
    <col min="28" max="16384" width="9.109375" style="181"/>
  </cols>
  <sheetData>
    <row r="1" spans="1:27" ht="23.3">
      <c r="A1" s="214" t="s">
        <v>29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</row>
    <row r="2" spans="1:27" ht="23.3">
      <c r="A2" s="214" t="s">
        <v>79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</row>
    <row r="3" spans="1:27" ht="23.3">
      <c r="A3" s="214" t="s">
        <v>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</row>
    <row r="4" spans="1:27" ht="23.3">
      <c r="A4" s="214" t="s">
        <v>163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</row>
    <row r="5" spans="1:27" ht="23.3">
      <c r="A5" s="214" t="s">
        <v>110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</row>
    <row r="6" spans="1:27" ht="20.5">
      <c r="A6" s="213" t="s">
        <v>45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</row>
    <row r="7" spans="1:27" ht="5.9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29"/>
    </row>
    <row r="8" spans="1:27" ht="20.25" customHeight="1">
      <c r="A8" s="82"/>
      <c r="B8" s="83" t="s">
        <v>38</v>
      </c>
      <c r="C8" s="211" t="s">
        <v>80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0" t="s">
        <v>24</v>
      </c>
      <c r="T8" s="210"/>
      <c r="U8" s="210"/>
      <c r="V8" s="210" t="s">
        <v>64</v>
      </c>
      <c r="W8" s="210"/>
      <c r="X8" s="210"/>
      <c r="Y8" s="210" t="s">
        <v>24</v>
      </c>
      <c r="Z8" s="210"/>
      <c r="AA8" s="210"/>
    </row>
    <row r="9" spans="1:27" ht="20.25" customHeight="1">
      <c r="A9" s="82"/>
      <c r="B9" s="82"/>
      <c r="C9" s="210" t="s">
        <v>58</v>
      </c>
      <c r="D9" s="210"/>
      <c r="E9" s="210"/>
      <c r="F9" s="210" t="s">
        <v>31</v>
      </c>
      <c r="G9" s="210"/>
      <c r="H9" s="210"/>
      <c r="I9" s="211" t="s">
        <v>10</v>
      </c>
      <c r="J9" s="211"/>
      <c r="K9" s="211"/>
      <c r="L9" s="211"/>
      <c r="M9" s="211"/>
      <c r="N9" s="82"/>
      <c r="O9" s="212" t="s">
        <v>96</v>
      </c>
      <c r="P9" s="212"/>
      <c r="Q9" s="212"/>
      <c r="R9" s="212"/>
      <c r="S9" s="210" t="s">
        <v>74</v>
      </c>
      <c r="T9" s="210"/>
      <c r="U9" s="210"/>
      <c r="V9" s="210" t="s">
        <v>65</v>
      </c>
      <c r="W9" s="210"/>
      <c r="X9" s="210"/>
      <c r="Y9" s="210" t="s">
        <v>74</v>
      </c>
      <c r="Z9" s="210"/>
      <c r="AA9" s="210"/>
    </row>
    <row r="10" spans="1:27" ht="20.25" customHeight="1">
      <c r="A10" s="85"/>
      <c r="B10" s="85"/>
      <c r="C10" s="210" t="s">
        <v>57</v>
      </c>
      <c r="D10" s="210"/>
      <c r="E10" s="210"/>
      <c r="F10" s="210" t="s">
        <v>32</v>
      </c>
      <c r="G10" s="210"/>
      <c r="H10" s="210"/>
      <c r="I10" s="210" t="s">
        <v>11</v>
      </c>
      <c r="J10" s="210"/>
      <c r="K10" s="210"/>
      <c r="L10" s="210" t="s">
        <v>37</v>
      </c>
      <c r="M10" s="210"/>
      <c r="N10" s="210"/>
      <c r="P10" s="138" t="s">
        <v>100</v>
      </c>
      <c r="Q10" s="138"/>
      <c r="R10" s="138"/>
      <c r="S10" s="210" t="s">
        <v>59</v>
      </c>
      <c r="T10" s="210"/>
      <c r="U10" s="210"/>
      <c r="V10" s="210" t="s">
        <v>66</v>
      </c>
      <c r="W10" s="210"/>
      <c r="X10" s="210"/>
      <c r="Y10" s="86"/>
      <c r="Z10" s="86"/>
      <c r="AA10" s="86"/>
    </row>
    <row r="11" spans="1:27" ht="20.25" customHeight="1">
      <c r="A11" s="85"/>
      <c r="B11" s="85"/>
      <c r="C11" s="86"/>
      <c r="D11" s="86"/>
      <c r="E11" s="86"/>
      <c r="F11" s="210"/>
      <c r="G11" s="210"/>
      <c r="H11" s="210"/>
      <c r="I11" s="178"/>
      <c r="J11" s="178" t="s">
        <v>98</v>
      </c>
      <c r="K11" s="178"/>
      <c r="L11" s="86"/>
      <c r="M11" s="86"/>
      <c r="N11" s="86"/>
      <c r="P11" s="140" t="s">
        <v>101</v>
      </c>
      <c r="Q11" s="140"/>
      <c r="R11" s="140"/>
      <c r="S11" s="178"/>
      <c r="T11" s="86"/>
      <c r="U11" s="86"/>
      <c r="V11" s="86"/>
      <c r="W11" s="86"/>
      <c r="X11" s="86"/>
      <c r="Y11" s="86"/>
      <c r="Z11" s="86"/>
      <c r="AA11" s="109"/>
    </row>
    <row r="12" spans="1:27" ht="20.25" customHeight="1">
      <c r="A12" s="85"/>
      <c r="B12" s="85"/>
      <c r="C12" s="86"/>
      <c r="D12" s="86"/>
      <c r="E12" s="86"/>
      <c r="F12" s="178"/>
      <c r="G12" s="178"/>
      <c r="H12" s="178"/>
      <c r="I12" s="210" t="s">
        <v>99</v>
      </c>
      <c r="J12" s="210"/>
      <c r="K12" s="210"/>
      <c r="L12" s="86"/>
      <c r="M12" s="86"/>
      <c r="N12" s="86"/>
      <c r="P12" s="140" t="s">
        <v>102</v>
      </c>
      <c r="Q12" s="140"/>
      <c r="R12" s="140"/>
      <c r="S12" s="178"/>
      <c r="T12" s="86"/>
      <c r="U12" s="86"/>
      <c r="V12" s="86"/>
      <c r="W12" s="86"/>
      <c r="X12" s="86"/>
      <c r="Y12" s="86"/>
      <c r="Z12" s="86"/>
      <c r="AA12" s="109"/>
    </row>
    <row r="13" spans="1:27" ht="20.25" customHeight="1">
      <c r="A13" s="85"/>
      <c r="B13" s="85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86"/>
      <c r="AA13" s="84"/>
    </row>
    <row r="14" spans="1:27" ht="20.25" customHeight="1">
      <c r="A14" s="87" t="s">
        <v>131</v>
      </c>
      <c r="B14" s="85"/>
      <c r="C14" s="88"/>
      <c r="D14" s="89">
        <v>1754142</v>
      </c>
      <c r="E14" s="90"/>
      <c r="F14" s="90"/>
      <c r="G14" s="130">
        <v>-43570</v>
      </c>
      <c r="H14" s="90"/>
      <c r="I14" s="90"/>
      <c r="J14" s="89">
        <v>175415</v>
      </c>
      <c r="K14" s="91"/>
      <c r="L14" s="91"/>
      <c r="M14" s="132">
        <v>8015150</v>
      </c>
      <c r="N14" s="92"/>
      <c r="O14" s="92"/>
      <c r="P14" s="117">
        <v>-59663</v>
      </c>
      <c r="Q14" s="117"/>
      <c r="R14" s="141"/>
      <c r="S14" s="92"/>
      <c r="T14" s="130">
        <f>SUM(D14:Q14)</f>
        <v>9841474</v>
      </c>
      <c r="U14" s="92"/>
      <c r="V14" s="92"/>
      <c r="W14" s="143">
        <v>91918</v>
      </c>
      <c r="X14" s="92"/>
      <c r="Y14" s="92"/>
      <c r="Z14" s="132">
        <f>SUM(T14:W14)</f>
        <v>9933392</v>
      </c>
      <c r="AA14" s="84"/>
    </row>
    <row r="15" spans="1:27" ht="20.25" customHeight="1">
      <c r="A15" s="87" t="s">
        <v>48</v>
      </c>
      <c r="B15" s="93">
        <v>20</v>
      </c>
      <c r="C15" s="88"/>
      <c r="D15" s="94">
        <v>0</v>
      </c>
      <c r="E15" s="95"/>
      <c r="F15" s="95"/>
      <c r="G15" s="94">
        <v>0</v>
      </c>
      <c r="H15" s="95"/>
      <c r="I15" s="95"/>
      <c r="J15" s="94">
        <v>0</v>
      </c>
      <c r="K15" s="91"/>
      <c r="L15" s="91"/>
      <c r="M15" s="130">
        <v>-643185</v>
      </c>
      <c r="N15" s="92"/>
      <c r="O15" s="92"/>
      <c r="P15" s="144">
        <v>0</v>
      </c>
      <c r="Q15" s="141"/>
      <c r="R15" s="141"/>
      <c r="S15" s="92"/>
      <c r="T15" s="130">
        <f>SUM(D15:Q15)</f>
        <v>-643185</v>
      </c>
      <c r="U15" s="92"/>
      <c r="V15" s="92"/>
      <c r="W15" s="94">
        <v>0</v>
      </c>
      <c r="X15" s="92"/>
      <c r="Y15" s="92"/>
      <c r="Z15" s="130">
        <f>SUM(T15:W15)</f>
        <v>-643185</v>
      </c>
      <c r="AA15" s="84"/>
    </row>
    <row r="16" spans="1:27" ht="20.25" customHeight="1">
      <c r="A16" s="87" t="s">
        <v>142</v>
      </c>
      <c r="B16" s="93">
        <v>20</v>
      </c>
      <c r="C16" s="88"/>
      <c r="D16" s="94">
        <v>0</v>
      </c>
      <c r="E16" s="95"/>
      <c r="F16" s="95"/>
      <c r="G16" s="94">
        <v>0</v>
      </c>
      <c r="H16" s="95"/>
      <c r="I16" s="95"/>
      <c r="J16" s="94">
        <v>0</v>
      </c>
      <c r="K16" s="91"/>
      <c r="L16" s="91"/>
      <c r="M16" s="94">
        <v>0</v>
      </c>
      <c r="N16" s="92"/>
      <c r="O16" s="92"/>
      <c r="P16" s="144">
        <v>0</v>
      </c>
      <c r="Q16" s="141"/>
      <c r="R16" s="141"/>
      <c r="S16" s="92"/>
      <c r="T16" s="146">
        <v>0</v>
      </c>
      <c r="U16" s="92"/>
      <c r="V16" s="92"/>
      <c r="W16" s="130">
        <v>-16844</v>
      </c>
      <c r="X16" s="92"/>
      <c r="Y16" s="92"/>
      <c r="Z16" s="130">
        <f>SUM(T16:W16)</f>
        <v>-16844</v>
      </c>
      <c r="AA16" s="84"/>
    </row>
    <row r="17" spans="1:27" ht="20.25" customHeight="1">
      <c r="A17" s="87" t="s">
        <v>77</v>
      </c>
      <c r="B17" s="87"/>
      <c r="C17" s="88"/>
      <c r="D17" s="94">
        <v>0</v>
      </c>
      <c r="E17" s="95"/>
      <c r="F17" s="95"/>
      <c r="G17" s="94">
        <v>0</v>
      </c>
      <c r="H17" s="95"/>
      <c r="I17" s="95"/>
      <c r="J17" s="94">
        <v>0</v>
      </c>
      <c r="K17" s="96"/>
      <c r="L17" s="96"/>
      <c r="M17" s="132">
        <v>1361133</v>
      </c>
      <c r="N17" s="97"/>
      <c r="O17" s="97"/>
      <c r="P17" s="117">
        <v>8651</v>
      </c>
      <c r="Q17" s="141"/>
      <c r="R17" s="141"/>
      <c r="S17" s="97"/>
      <c r="T17" s="130">
        <f>SUM(D17:Q17)</f>
        <v>1369784</v>
      </c>
      <c r="U17" s="97"/>
      <c r="V17" s="97"/>
      <c r="W17" s="132">
        <v>12596</v>
      </c>
      <c r="X17" s="97"/>
      <c r="Y17" s="92"/>
      <c r="Z17" s="132">
        <f>SUM(T17:W17)</f>
        <v>1382380</v>
      </c>
      <c r="AA17" s="84"/>
    </row>
    <row r="18" spans="1:27" ht="20.25" customHeight="1" thickBot="1">
      <c r="A18" s="85" t="s">
        <v>167</v>
      </c>
      <c r="B18" s="85"/>
      <c r="C18" s="88"/>
      <c r="D18" s="98">
        <f>SUM(D14:D17)</f>
        <v>1754142</v>
      </c>
      <c r="E18" s="90"/>
      <c r="F18" s="90"/>
      <c r="G18" s="131">
        <f>SUM(G14:G17)</f>
        <v>-43570</v>
      </c>
      <c r="H18" s="90"/>
      <c r="I18" s="90"/>
      <c r="J18" s="98">
        <f>SUM(J14:J17)</f>
        <v>175415</v>
      </c>
      <c r="K18" s="91"/>
      <c r="L18" s="91"/>
      <c r="M18" s="133">
        <f>SUM(M14:M17)</f>
        <v>8733098</v>
      </c>
      <c r="N18" s="92"/>
      <c r="O18" s="92"/>
      <c r="P18" s="118">
        <f>SUM(P14:P17)</f>
        <v>-51012</v>
      </c>
      <c r="Q18" s="141"/>
      <c r="R18" s="141"/>
      <c r="S18" s="92"/>
      <c r="T18" s="133">
        <f>SUM(T14:T17)</f>
        <v>10568073</v>
      </c>
      <c r="U18" s="92"/>
      <c r="V18" s="92"/>
      <c r="W18" s="133">
        <f>SUM(W14:W17)</f>
        <v>87670</v>
      </c>
      <c r="X18" s="92"/>
      <c r="Y18" s="92"/>
      <c r="Z18" s="133">
        <f>SUM(Z14:Z17)</f>
        <v>10655743</v>
      </c>
      <c r="AA18" s="84"/>
    </row>
    <row r="19" spans="1:27" ht="20.25" customHeight="1" thickTop="1">
      <c r="A19" s="85"/>
      <c r="B19" s="85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85"/>
      <c r="N19" s="178"/>
      <c r="O19" s="178"/>
      <c r="P19" s="186"/>
      <c r="Q19" s="186"/>
      <c r="R19" s="178"/>
      <c r="S19" s="178"/>
      <c r="T19" s="185"/>
      <c r="U19" s="178"/>
      <c r="V19" s="178"/>
      <c r="W19" s="185"/>
      <c r="X19" s="178"/>
      <c r="Y19" s="178"/>
      <c r="Z19" s="187"/>
      <c r="AA19" s="84"/>
    </row>
    <row r="20" spans="1:27" ht="20.25" customHeight="1">
      <c r="A20" s="87" t="s">
        <v>146</v>
      </c>
      <c r="B20" s="85"/>
      <c r="C20" s="88"/>
      <c r="D20" s="89">
        <v>1754142</v>
      </c>
      <c r="E20" s="90"/>
      <c r="F20" s="90"/>
      <c r="G20" s="130">
        <v>-43570</v>
      </c>
      <c r="H20" s="90"/>
      <c r="I20" s="90"/>
      <c r="J20" s="89">
        <v>175415</v>
      </c>
      <c r="K20" s="91"/>
      <c r="L20" s="91"/>
      <c r="M20" s="132">
        <v>8846011</v>
      </c>
      <c r="N20" s="92"/>
      <c r="O20" s="92"/>
      <c r="P20" s="117">
        <v>-59318</v>
      </c>
      <c r="Q20" s="141"/>
      <c r="R20" s="141"/>
      <c r="S20" s="92"/>
      <c r="T20" s="130">
        <f>SUM(D20:Q20)</f>
        <v>10672680</v>
      </c>
      <c r="U20" s="92"/>
      <c r="V20" s="92"/>
      <c r="W20" s="132">
        <v>93542</v>
      </c>
      <c r="X20" s="92"/>
      <c r="Y20" s="92"/>
      <c r="Z20" s="132">
        <f>SUM(T20:W20)</f>
        <v>10766222</v>
      </c>
      <c r="AA20" s="84"/>
    </row>
    <row r="21" spans="1:27" ht="20.25" customHeight="1">
      <c r="A21" s="87" t="s">
        <v>48</v>
      </c>
      <c r="B21" s="93">
        <v>20</v>
      </c>
      <c r="C21" s="88"/>
      <c r="D21" s="94">
        <v>0</v>
      </c>
      <c r="E21" s="95"/>
      <c r="F21" s="95"/>
      <c r="G21" s="94">
        <v>0</v>
      </c>
      <c r="H21" s="95"/>
      <c r="I21" s="95"/>
      <c r="J21" s="94">
        <v>0</v>
      </c>
      <c r="K21" s="91"/>
      <c r="L21" s="91"/>
      <c r="M21" s="130">
        <f>-1052485</f>
        <v>-1052485</v>
      </c>
      <c r="N21" s="92"/>
      <c r="O21" s="92"/>
      <c r="P21" s="144">
        <v>0</v>
      </c>
      <c r="Q21" s="141"/>
      <c r="R21" s="141"/>
      <c r="S21" s="92"/>
      <c r="T21" s="130">
        <f>SUM(D21:Q21)</f>
        <v>-1052485</v>
      </c>
      <c r="U21" s="92"/>
      <c r="V21" s="92"/>
      <c r="W21" s="94">
        <v>0</v>
      </c>
      <c r="X21" s="92"/>
      <c r="Y21" s="92"/>
      <c r="Z21" s="130">
        <f>SUM(T21:W21)</f>
        <v>-1052485</v>
      </c>
      <c r="AA21" s="84"/>
    </row>
    <row r="22" spans="1:27" ht="20.25" customHeight="1">
      <c r="A22" s="87" t="s">
        <v>142</v>
      </c>
      <c r="B22" s="93">
        <v>20</v>
      </c>
      <c r="C22" s="88"/>
      <c r="D22" s="94">
        <v>0</v>
      </c>
      <c r="E22" s="95"/>
      <c r="F22" s="95"/>
      <c r="G22" s="94">
        <v>0</v>
      </c>
      <c r="H22" s="95"/>
      <c r="I22" s="95"/>
      <c r="J22" s="94">
        <v>0</v>
      </c>
      <c r="K22" s="91"/>
      <c r="L22" s="91"/>
      <c r="M22" s="94">
        <v>0</v>
      </c>
      <c r="N22" s="92"/>
      <c r="O22" s="92"/>
      <c r="P22" s="144">
        <v>0</v>
      </c>
      <c r="Q22" s="141"/>
      <c r="R22" s="141"/>
      <c r="S22" s="92"/>
      <c r="T22" s="146">
        <v>0</v>
      </c>
      <c r="U22" s="92"/>
      <c r="V22" s="92"/>
      <c r="W22" s="130">
        <v>-17763</v>
      </c>
      <c r="X22" s="92"/>
      <c r="Y22" s="92"/>
      <c r="Z22" s="130">
        <f>SUM(T22:W22)</f>
        <v>-17763</v>
      </c>
      <c r="AA22" s="84"/>
    </row>
    <row r="23" spans="1:27" ht="20.25" customHeight="1">
      <c r="A23" s="87" t="s">
        <v>77</v>
      </c>
      <c r="B23" s="87"/>
      <c r="C23" s="88"/>
      <c r="D23" s="94">
        <v>0</v>
      </c>
      <c r="E23" s="95"/>
      <c r="F23" s="95"/>
      <c r="G23" s="94">
        <v>0</v>
      </c>
      <c r="H23" s="95"/>
      <c r="I23" s="95"/>
      <c r="J23" s="94">
        <v>0</v>
      </c>
      <c r="K23" s="96"/>
      <c r="L23" s="96"/>
      <c r="M23" s="132">
        <f>+กำไร9!D58</f>
        <v>1437708</v>
      </c>
      <c r="N23" s="97"/>
      <c r="O23" s="97"/>
      <c r="P23" s="117">
        <f>+กำไร9!D54</f>
        <v>12235</v>
      </c>
      <c r="Q23" s="141"/>
      <c r="R23" s="141"/>
      <c r="S23" s="97"/>
      <c r="T23" s="130">
        <f>SUM(D23:Q23)</f>
        <v>1449943</v>
      </c>
      <c r="U23" s="97"/>
      <c r="V23" s="97"/>
      <c r="W23" s="132">
        <f>+กำไร9!D64</f>
        <v>18334</v>
      </c>
      <c r="X23" s="97"/>
      <c r="Y23" s="92"/>
      <c r="Z23" s="132">
        <f>SUM(T23:W23)</f>
        <v>1468277</v>
      </c>
      <c r="AA23" s="84"/>
    </row>
    <row r="24" spans="1:27" ht="20.25" customHeight="1" thickBot="1">
      <c r="A24" s="85" t="s">
        <v>168</v>
      </c>
      <c r="B24" s="85"/>
      <c r="C24" s="88"/>
      <c r="D24" s="98">
        <f>SUM(D20:D23)</f>
        <v>1754142</v>
      </c>
      <c r="E24" s="90"/>
      <c r="F24" s="90"/>
      <c r="G24" s="131">
        <f>SUM(G20:G23)</f>
        <v>-43570</v>
      </c>
      <c r="H24" s="90"/>
      <c r="I24" s="90"/>
      <c r="J24" s="98">
        <f>SUM(J20:J23)</f>
        <v>175415</v>
      </c>
      <c r="K24" s="91"/>
      <c r="L24" s="91"/>
      <c r="M24" s="133">
        <f>SUM(M20:M23)</f>
        <v>9231234</v>
      </c>
      <c r="N24" s="92"/>
      <c r="O24" s="92"/>
      <c r="P24" s="118">
        <f>SUM(P20:P23)</f>
        <v>-47083</v>
      </c>
      <c r="Q24" s="141"/>
      <c r="R24" s="141"/>
      <c r="S24" s="92"/>
      <c r="T24" s="133">
        <f>SUM(T20:T23)</f>
        <v>11070138</v>
      </c>
      <c r="U24" s="92"/>
      <c r="V24" s="92"/>
      <c r="W24" s="133">
        <f>SUM(W20:W23)</f>
        <v>94113</v>
      </c>
      <c r="X24" s="92"/>
      <c r="Y24" s="92"/>
      <c r="Z24" s="133">
        <f>SUM(Z20:Z23)</f>
        <v>11164251</v>
      </c>
      <c r="AA24" s="69"/>
    </row>
    <row r="25" spans="1:27" s="184" customFormat="1" ht="20.25" customHeight="1" thickTop="1">
      <c r="A25" s="31"/>
      <c r="B25" s="31"/>
      <c r="C25" s="31"/>
      <c r="D25" s="31"/>
      <c r="E25" s="31"/>
      <c r="F25" s="31"/>
      <c r="G25" s="31"/>
      <c r="H25" s="31"/>
      <c r="I25" s="31"/>
      <c r="J25" s="188"/>
      <c r="K25" s="31"/>
      <c r="L25" s="31"/>
      <c r="M25" s="188"/>
      <c r="N25" s="31"/>
      <c r="O25" s="31"/>
      <c r="P25" s="189"/>
      <c r="Q25" s="190"/>
      <c r="R25" s="190"/>
      <c r="S25" s="31"/>
      <c r="T25" s="183"/>
      <c r="U25" s="31"/>
      <c r="V25" s="31"/>
      <c r="W25" s="183"/>
      <c r="X25" s="31"/>
      <c r="Y25" s="31"/>
      <c r="Z25" s="183"/>
      <c r="AA25" s="31"/>
    </row>
    <row r="26" spans="1:27" ht="20.25" customHeight="1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132"/>
      <c r="N26" s="47"/>
      <c r="O26" s="47"/>
      <c r="P26" s="47"/>
      <c r="Q26" s="191"/>
      <c r="R26" s="191"/>
      <c r="S26" s="47"/>
      <c r="T26" s="192"/>
      <c r="U26" s="47"/>
      <c r="V26" s="47"/>
      <c r="W26" s="192"/>
      <c r="X26" s="47"/>
      <c r="Y26" s="47"/>
      <c r="Z26" s="192"/>
      <c r="AA26" s="31"/>
    </row>
    <row r="27" spans="1:27" ht="20.25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132"/>
      <c r="N27" s="47"/>
      <c r="O27" s="47"/>
      <c r="P27" s="47"/>
      <c r="Q27" s="191"/>
      <c r="R27" s="191"/>
      <c r="S27" s="47"/>
      <c r="T27" s="192"/>
      <c r="U27" s="47"/>
      <c r="V27" s="47"/>
      <c r="W27" s="192"/>
      <c r="X27" s="47"/>
      <c r="Y27" s="47"/>
      <c r="Z27" s="192"/>
      <c r="AA27" s="31"/>
    </row>
    <row r="28" spans="1:27" ht="20.25" customHeight="1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32"/>
      <c r="N28" s="47"/>
      <c r="O28" s="47"/>
      <c r="P28" s="47"/>
      <c r="Q28" s="191"/>
      <c r="R28" s="191"/>
      <c r="S28" s="47"/>
      <c r="T28" s="192"/>
      <c r="U28" s="47"/>
      <c r="V28" s="47"/>
      <c r="W28" s="192"/>
      <c r="X28" s="47"/>
      <c r="Y28" s="47"/>
      <c r="Z28" s="192"/>
      <c r="AA28" s="31"/>
    </row>
    <row r="29" spans="1:27" ht="20.25" customHeight="1">
      <c r="A29" s="2" t="s">
        <v>72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132"/>
      <c r="N29" s="47"/>
      <c r="O29" s="47"/>
      <c r="P29" s="47"/>
      <c r="Q29" s="191"/>
      <c r="R29" s="191"/>
      <c r="S29" s="47"/>
      <c r="T29" s="192"/>
      <c r="U29" s="47"/>
      <c r="V29" s="47"/>
      <c r="W29" s="192"/>
      <c r="X29" s="47"/>
      <c r="Y29" s="47"/>
      <c r="Z29" s="192"/>
      <c r="AA29" s="31"/>
    </row>
    <row r="30" spans="1:27" ht="20.25" customHeight="1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132"/>
      <c r="N30" s="47"/>
      <c r="O30" s="47"/>
      <c r="P30" s="47"/>
      <c r="Q30" s="191"/>
      <c r="R30" s="191"/>
      <c r="S30" s="47"/>
      <c r="T30" s="192"/>
      <c r="U30" s="47"/>
      <c r="V30" s="47"/>
      <c r="W30" s="192"/>
      <c r="X30" s="47"/>
      <c r="Y30" s="47"/>
      <c r="Z30" s="192"/>
      <c r="AA30" s="31"/>
    </row>
    <row r="31" spans="1:27" ht="20.25" customHeight="1">
      <c r="R31" s="193"/>
    </row>
    <row r="32" spans="1:27" ht="20.25" customHeight="1"/>
    <row r="33" ht="20.25" customHeight="1"/>
    <row r="34" ht="17.899999999999999" customHeight="1"/>
    <row r="35" ht="17.899999999999999" customHeight="1"/>
  </sheetData>
  <mergeCells count="25">
    <mergeCell ref="A1:AA1"/>
    <mergeCell ref="A2:AA2"/>
    <mergeCell ref="A3:AA3"/>
    <mergeCell ref="A4:AA4"/>
    <mergeCell ref="A5:AA5"/>
    <mergeCell ref="A6:AA6"/>
    <mergeCell ref="C8:R8"/>
    <mergeCell ref="S8:U8"/>
    <mergeCell ref="V8:X8"/>
    <mergeCell ref="Y8:AA8"/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</mergeCells>
  <pageMargins left="0.7" right="0.2" top="0.8" bottom="0.5" header="0.5" footer="0.3"/>
  <pageSetup paperSize="9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O29"/>
  <sheetViews>
    <sheetView topLeftCell="A13" zoomScaleNormal="100" zoomScaleSheetLayoutView="90" workbookViewId="0">
      <selection activeCell="A28" sqref="A28"/>
    </sheetView>
  </sheetViews>
  <sheetFormatPr defaultColWidth="9.109375" defaultRowHeight="12.75"/>
  <cols>
    <col min="1" max="1" width="63.88671875" style="181" customWidth="1"/>
    <col min="2" max="2" width="12.44140625" style="181" customWidth="1"/>
    <col min="3" max="3" width="12.6640625" style="181" customWidth="1"/>
    <col min="4" max="4" width="1" style="181" customWidth="1"/>
    <col min="5" max="5" width="3.109375" style="181" customWidth="1"/>
    <col min="6" max="6" width="12.6640625" style="181" customWidth="1"/>
    <col min="7" max="7" width="2.6640625" style="181" customWidth="1"/>
    <col min="8" max="8" width="3.6640625" style="181" customWidth="1"/>
    <col min="9" max="9" width="12.6640625" style="181" customWidth="1"/>
    <col min="10" max="10" width="3.6640625" style="181" customWidth="1"/>
    <col min="11" max="11" width="1" style="181" customWidth="1"/>
    <col min="12" max="12" width="12.6640625" style="181" customWidth="1"/>
    <col min="13" max="13" width="3.109375" style="181" customWidth="1"/>
    <col min="14" max="14" width="12.6640625" style="181" customWidth="1"/>
    <col min="15" max="15" width="1.88671875" style="181" customWidth="1"/>
    <col min="16" max="16384" width="9.109375" style="181"/>
  </cols>
  <sheetData>
    <row r="1" spans="1:15" ht="23.3">
      <c r="A1" s="219" t="s">
        <v>29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ht="23.3">
      <c r="A2" s="219" t="s">
        <v>79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</row>
    <row r="3" spans="1:15" ht="23.3">
      <c r="A3" s="219" t="s">
        <v>34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ht="23.3">
      <c r="A4" s="219" t="s">
        <v>163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</row>
    <row r="5" spans="1:15" ht="23.3">
      <c r="A5" s="202" t="s">
        <v>110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</row>
    <row r="6" spans="1:15" ht="20.5">
      <c r="A6" s="215" t="s">
        <v>45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spans="1:15" ht="5.9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</row>
    <row r="8" spans="1:15" s="182" customFormat="1" ht="20.5">
      <c r="A8" s="180"/>
      <c r="B8" s="175" t="s">
        <v>38</v>
      </c>
      <c r="C8" s="180" t="s">
        <v>58</v>
      </c>
      <c r="D8" s="180"/>
      <c r="E8" s="217" t="s">
        <v>31</v>
      </c>
      <c r="F8" s="217"/>
      <c r="G8" s="217"/>
      <c r="H8" s="218" t="s">
        <v>10</v>
      </c>
      <c r="I8" s="218"/>
      <c r="J8" s="218"/>
      <c r="K8" s="218"/>
      <c r="L8" s="218"/>
      <c r="M8" s="217" t="s">
        <v>24</v>
      </c>
      <c r="N8" s="217"/>
      <c r="O8" s="217"/>
    </row>
    <row r="9" spans="1:15" s="182" customFormat="1" ht="20.5">
      <c r="A9" s="180"/>
      <c r="B9" s="180"/>
      <c r="C9" s="179" t="s">
        <v>57</v>
      </c>
      <c r="D9" s="180"/>
      <c r="E9" s="216" t="s">
        <v>32</v>
      </c>
      <c r="F9" s="216"/>
      <c r="G9" s="216"/>
      <c r="H9" s="216" t="s">
        <v>11</v>
      </c>
      <c r="I9" s="216"/>
      <c r="J9" s="216"/>
      <c r="K9" s="179"/>
      <c r="L9" s="179" t="s">
        <v>37</v>
      </c>
      <c r="M9" s="217" t="s">
        <v>74</v>
      </c>
      <c r="N9" s="217"/>
      <c r="O9" s="217"/>
    </row>
    <row r="10" spans="1:15" s="182" customFormat="1" ht="20.5">
      <c r="A10" s="180"/>
      <c r="B10" s="180"/>
      <c r="H10" s="216" t="s">
        <v>49</v>
      </c>
      <c r="I10" s="216"/>
      <c r="J10" s="216"/>
      <c r="K10" s="179"/>
    </row>
    <row r="11" spans="1:15" ht="20.5">
      <c r="A11" s="3"/>
      <c r="B11" s="3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45"/>
      <c r="O11" s="3"/>
    </row>
    <row r="12" spans="1:15" ht="20.5">
      <c r="A12" s="33" t="s">
        <v>131</v>
      </c>
      <c r="B12" s="3"/>
      <c r="C12" s="21">
        <v>1754142</v>
      </c>
      <c r="D12" s="21"/>
      <c r="E12" s="21"/>
      <c r="F12" s="120">
        <v>-43570</v>
      </c>
      <c r="G12" s="21"/>
      <c r="H12" s="21"/>
      <c r="I12" s="21">
        <v>175415</v>
      </c>
      <c r="J12" s="4"/>
      <c r="K12" s="4"/>
      <c r="L12" s="116">
        <v>7986364</v>
      </c>
      <c r="M12" s="18"/>
      <c r="N12" s="116">
        <f>SUM(C12:L12)</f>
        <v>9872351</v>
      </c>
      <c r="O12" s="4"/>
    </row>
    <row r="13" spans="1:15" ht="19.95">
      <c r="A13" s="33" t="s">
        <v>48</v>
      </c>
      <c r="B13" s="34">
        <v>20</v>
      </c>
      <c r="C13" s="41">
        <v>0</v>
      </c>
      <c r="D13" s="27"/>
      <c r="E13" s="27"/>
      <c r="F13" s="41">
        <v>0</v>
      </c>
      <c r="G13" s="46"/>
      <c r="H13" s="46"/>
      <c r="I13" s="41">
        <v>0</v>
      </c>
      <c r="J13" s="20"/>
      <c r="K13" s="20"/>
      <c r="L13" s="120">
        <v>-643185</v>
      </c>
      <c r="M13" s="21"/>
      <c r="N13" s="120">
        <f>SUM(C13:L13)</f>
        <v>-643185</v>
      </c>
      <c r="O13" s="4"/>
    </row>
    <row r="14" spans="1:15" ht="19.95">
      <c r="A14" s="33" t="s">
        <v>77</v>
      </c>
      <c r="B14" s="4"/>
      <c r="C14" s="41">
        <v>0</v>
      </c>
      <c r="D14" s="27"/>
      <c r="E14" s="27"/>
      <c r="F14" s="41">
        <v>0</v>
      </c>
      <c r="G14" s="46"/>
      <c r="H14" s="46"/>
      <c r="I14" s="41">
        <v>0</v>
      </c>
      <c r="J14" s="20"/>
      <c r="K14" s="20"/>
      <c r="L14" s="116">
        <v>1418448</v>
      </c>
      <c r="M14" s="41"/>
      <c r="N14" s="116">
        <f>SUM(C14:L14)</f>
        <v>1418448</v>
      </c>
      <c r="O14" s="4"/>
    </row>
    <row r="15" spans="1:15" ht="21.05" thickBot="1">
      <c r="A15" s="32" t="s">
        <v>167</v>
      </c>
      <c r="B15" s="3"/>
      <c r="C15" s="28">
        <f>SUM(C12:C14)</f>
        <v>1754142</v>
      </c>
      <c r="D15" s="20"/>
      <c r="E15" s="21"/>
      <c r="F15" s="135">
        <f>SUM(F12:F14)</f>
        <v>-43570</v>
      </c>
      <c r="G15" s="21"/>
      <c r="H15" s="21"/>
      <c r="I15" s="28">
        <f>SUM(I12:I14)</f>
        <v>175415</v>
      </c>
      <c r="J15" s="20"/>
      <c r="K15" s="20"/>
      <c r="L15" s="134">
        <f>SUM(L12:L14)</f>
        <v>8761627</v>
      </c>
      <c r="M15" s="18"/>
      <c r="N15" s="134">
        <f>SUM(N12:N14)</f>
        <v>10647614</v>
      </c>
      <c r="O15" s="4"/>
    </row>
    <row r="16" spans="1:15" ht="20.5" thickTop="1">
      <c r="A16" s="4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4"/>
    </row>
    <row r="17" spans="1:15" ht="20.5">
      <c r="A17" s="33" t="s">
        <v>146</v>
      </c>
      <c r="B17" s="3"/>
      <c r="C17" s="21">
        <v>1754142</v>
      </c>
      <c r="D17" s="21"/>
      <c r="E17" s="21"/>
      <c r="F17" s="120">
        <v>-43570</v>
      </c>
      <c r="G17" s="21"/>
      <c r="H17" s="21"/>
      <c r="I17" s="21">
        <v>175415</v>
      </c>
      <c r="J17" s="4"/>
      <c r="K17" s="4"/>
      <c r="L17" s="116">
        <v>8872359</v>
      </c>
      <c r="M17" s="18"/>
      <c r="N17" s="116">
        <f>SUM(C17:L17)</f>
        <v>10758346</v>
      </c>
      <c r="O17" s="4"/>
    </row>
    <row r="18" spans="1:15" ht="19.95">
      <c r="A18" s="33" t="s">
        <v>48</v>
      </c>
      <c r="B18" s="34">
        <v>20</v>
      </c>
      <c r="C18" s="41">
        <v>0</v>
      </c>
      <c r="D18" s="27"/>
      <c r="E18" s="27"/>
      <c r="F18" s="41">
        <v>0</v>
      </c>
      <c r="G18" s="46"/>
      <c r="H18" s="46"/>
      <c r="I18" s="41">
        <v>0</v>
      </c>
      <c r="J18" s="20"/>
      <c r="K18" s="20"/>
      <c r="L18" s="120">
        <f>+'ส่วนผู้ถือหุ้น-รวม'!M21</f>
        <v>-1052485</v>
      </c>
      <c r="M18" s="21"/>
      <c r="N18" s="120">
        <f>SUM(C18:L18)</f>
        <v>-1052485</v>
      </c>
      <c r="O18" s="4"/>
    </row>
    <row r="19" spans="1:15" ht="19.95">
      <c r="A19" s="33" t="s">
        <v>77</v>
      </c>
      <c r="B19" s="4"/>
      <c r="C19" s="41">
        <v>0</v>
      </c>
      <c r="D19" s="27"/>
      <c r="E19" s="27"/>
      <c r="F19" s="41">
        <v>0</v>
      </c>
      <c r="G19" s="46"/>
      <c r="H19" s="46"/>
      <c r="I19" s="41">
        <v>0</v>
      </c>
      <c r="J19" s="20"/>
      <c r="K19" s="20"/>
      <c r="L19" s="116">
        <f>+กำไร9!H55</f>
        <v>1330823</v>
      </c>
      <c r="M19" s="41"/>
      <c r="N19" s="116">
        <f>SUM(C19:L19)</f>
        <v>1330823</v>
      </c>
      <c r="O19" s="4"/>
    </row>
    <row r="20" spans="1:15" ht="21.05" thickBot="1">
      <c r="A20" s="32" t="s">
        <v>168</v>
      </c>
      <c r="B20" s="3"/>
      <c r="C20" s="28">
        <f>SUM(C17:C19)</f>
        <v>1754142</v>
      </c>
      <c r="D20" s="20"/>
      <c r="E20" s="21"/>
      <c r="F20" s="135">
        <f>SUM(F17:F19)</f>
        <v>-43570</v>
      </c>
      <c r="G20" s="21"/>
      <c r="H20" s="21"/>
      <c r="I20" s="28">
        <f>SUM(I17:I19)</f>
        <v>175415</v>
      </c>
      <c r="J20" s="20"/>
      <c r="K20" s="20"/>
      <c r="L20" s="134">
        <f>SUM(L17:L19)</f>
        <v>9150697</v>
      </c>
      <c r="M20" s="18"/>
      <c r="N20" s="134">
        <f>SUM(N17:N19)</f>
        <v>11036684</v>
      </c>
      <c r="O20" s="4"/>
    </row>
    <row r="21" spans="1:15" s="184" customFormat="1" ht="18.7" customHeight="1" thickTop="1">
      <c r="A21" s="2"/>
      <c r="B21" s="2"/>
      <c r="C21" s="142"/>
      <c r="D21" s="142"/>
      <c r="E21" s="142"/>
      <c r="F21" s="142"/>
      <c r="G21" s="142"/>
      <c r="H21" s="142"/>
      <c r="I21" s="183"/>
      <c r="J21" s="183"/>
      <c r="K21" s="183"/>
      <c r="L21" s="183"/>
      <c r="M21" s="183"/>
      <c r="N21" s="183"/>
      <c r="O21" s="2"/>
    </row>
    <row r="22" spans="1:15" ht="19.95">
      <c r="A22" s="4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4"/>
    </row>
    <row r="23" spans="1:15" ht="19.95">
      <c r="A23" s="4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4"/>
    </row>
    <row r="24" spans="1:15" ht="19.95">
      <c r="A24" s="4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4"/>
    </row>
    <row r="25" spans="1:15" ht="19.95">
      <c r="A25" s="4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4"/>
    </row>
    <row r="26" spans="1:15" ht="19.95"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4"/>
    </row>
    <row r="27" spans="1:15" ht="23.15" customHeight="1">
      <c r="A27" s="4" t="s">
        <v>72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ht="23.15" customHeight="1"/>
    <row r="29" spans="1:15" ht="23.15" customHeight="1"/>
  </sheetData>
  <mergeCells count="13">
    <mergeCell ref="A1:O1"/>
    <mergeCell ref="A2:O2"/>
    <mergeCell ref="A3:O3"/>
    <mergeCell ref="A4:O4"/>
    <mergeCell ref="A5:O5"/>
    <mergeCell ref="A6:O6"/>
    <mergeCell ref="H10:J10"/>
    <mergeCell ref="E8:G8"/>
    <mergeCell ref="H8:L8"/>
    <mergeCell ref="M8:O8"/>
    <mergeCell ref="E9:G9"/>
    <mergeCell ref="H9:J9"/>
    <mergeCell ref="M9:O9"/>
  </mergeCells>
  <pageMargins left="0.8" right="0.43" top="1" bottom="0.5" header="0.5" footer="0.3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L166"/>
  <sheetViews>
    <sheetView tabSelected="1" topLeftCell="A64" zoomScale="90" zoomScaleNormal="90" zoomScaleSheetLayoutView="100" workbookViewId="0">
      <selection activeCell="D75" sqref="D75"/>
    </sheetView>
  </sheetViews>
  <sheetFormatPr defaultColWidth="9.109375" defaultRowHeight="19.95"/>
  <cols>
    <col min="1" max="1" width="45.109375" style="4" bestFit="1" customWidth="1"/>
    <col min="2" max="2" width="8.88671875" style="4" customWidth="1"/>
    <col min="3" max="3" width="1.6640625" style="4" customWidth="1"/>
    <col min="4" max="4" width="11.6640625" style="4" customWidth="1"/>
    <col min="5" max="5" width="1.6640625" style="4" customWidth="1"/>
    <col min="6" max="6" width="11.6640625" style="4" customWidth="1"/>
    <col min="7" max="7" width="1.6640625" style="4" customWidth="1"/>
    <col min="8" max="8" width="11.6640625" style="4" customWidth="1"/>
    <col min="9" max="9" width="1.6640625" style="4" customWidth="1"/>
    <col min="10" max="10" width="11.6640625" style="4" customWidth="1"/>
    <col min="11" max="11" width="10.6640625" style="4" bestFit="1" customWidth="1"/>
    <col min="12" max="16384" width="9.109375" style="4"/>
  </cols>
  <sheetData>
    <row r="1" spans="1:12" s="147" customFormat="1" ht="23.3">
      <c r="A1" s="220" t="s">
        <v>29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2" s="147" customFormat="1" ht="23.3">
      <c r="A2" s="220" t="s">
        <v>15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2" s="147" customFormat="1" ht="23.3">
      <c r="A3" s="219" t="s">
        <v>163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2" s="147" customFormat="1" ht="23.3">
      <c r="A4" s="220" t="s">
        <v>110</v>
      </c>
      <c r="B4" s="220"/>
      <c r="C4" s="220"/>
      <c r="D4" s="220"/>
      <c r="E4" s="220"/>
      <c r="F4" s="220"/>
      <c r="G4" s="220"/>
      <c r="H4" s="220"/>
      <c r="I4" s="220"/>
      <c r="J4" s="220"/>
    </row>
    <row r="5" spans="1:12" s="3" customFormat="1" ht="20.5">
      <c r="A5" s="215" t="s">
        <v>45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2" ht="5.95" customHeight="1"/>
    <row r="7" spans="1:12" ht="20.5">
      <c r="B7" s="175" t="s">
        <v>38</v>
      </c>
      <c r="D7" s="217" t="s">
        <v>0</v>
      </c>
      <c r="E7" s="217"/>
      <c r="F7" s="217"/>
      <c r="G7" s="180"/>
      <c r="H7" s="217" t="s">
        <v>34</v>
      </c>
      <c r="I7" s="217"/>
      <c r="J7" s="217"/>
    </row>
    <row r="8" spans="1:12" s="180" customFormat="1" ht="20.5">
      <c r="D8" s="180">
        <v>2564</v>
      </c>
      <c r="F8" s="180">
        <v>2563</v>
      </c>
      <c r="H8" s="180">
        <v>2564</v>
      </c>
      <c r="J8" s="180">
        <v>2563</v>
      </c>
    </row>
    <row r="9" spans="1:12" ht="20.5">
      <c r="A9" s="3" t="s">
        <v>16</v>
      </c>
      <c r="B9" s="3"/>
      <c r="C9" s="3"/>
      <c r="D9" s="110"/>
      <c r="E9" s="5"/>
      <c r="F9" s="110"/>
      <c r="G9" s="111"/>
      <c r="H9" s="111"/>
      <c r="J9" s="111"/>
    </row>
    <row r="10" spans="1:12">
      <c r="A10" s="142" t="s">
        <v>113</v>
      </c>
      <c r="B10" s="142"/>
      <c r="C10" s="142"/>
      <c r="D10" s="70">
        <v>1456042</v>
      </c>
      <c r="E10" s="1"/>
      <c r="F10" s="70">
        <v>1373729</v>
      </c>
      <c r="G10" s="1"/>
      <c r="H10" s="70">
        <f>+กำไร9!H28</f>
        <v>1330823</v>
      </c>
      <c r="I10" s="18"/>
      <c r="J10" s="70">
        <v>1418448</v>
      </c>
    </row>
    <row r="11" spans="1:12">
      <c r="A11" s="142" t="s">
        <v>61</v>
      </c>
      <c r="B11" s="142"/>
      <c r="C11" s="142"/>
      <c r="D11" s="70"/>
      <c r="E11" s="1"/>
      <c r="F11" s="70"/>
      <c r="G11" s="1"/>
      <c r="H11" s="70"/>
      <c r="I11" s="18"/>
      <c r="J11" s="70"/>
    </row>
    <row r="12" spans="1:12">
      <c r="A12" s="148" t="s">
        <v>145</v>
      </c>
      <c r="B12" s="142"/>
      <c r="C12" s="142"/>
      <c r="D12" s="70">
        <v>377571</v>
      </c>
      <c r="E12" s="1"/>
      <c r="F12" s="70">
        <v>349704</v>
      </c>
      <c r="G12" s="1"/>
      <c r="H12" s="70">
        <f>-กำไร9!H27</f>
        <v>365607</v>
      </c>
      <c r="I12" s="18"/>
      <c r="J12" s="70">
        <v>342705</v>
      </c>
    </row>
    <row r="13" spans="1:12">
      <c r="A13" s="148" t="s">
        <v>158</v>
      </c>
      <c r="B13" s="148"/>
      <c r="C13" s="148"/>
      <c r="D13" s="70">
        <v>1256</v>
      </c>
      <c r="E13" s="1"/>
      <c r="F13" s="70">
        <v>8332</v>
      </c>
      <c r="G13" s="1"/>
      <c r="H13" s="70">
        <f>1223-1</f>
        <v>1222</v>
      </c>
      <c r="I13" s="18"/>
      <c r="J13" s="70">
        <v>7952</v>
      </c>
    </row>
    <row r="14" spans="1:12">
      <c r="A14" s="149" t="s">
        <v>173</v>
      </c>
      <c r="B14" s="149"/>
      <c r="C14" s="149"/>
      <c r="D14" s="70">
        <v>-1758</v>
      </c>
      <c r="E14" s="1"/>
      <c r="F14" s="70">
        <v>9543</v>
      </c>
      <c r="G14" s="1"/>
      <c r="H14" s="70">
        <v>-1849</v>
      </c>
      <c r="I14" s="18"/>
      <c r="J14" s="70">
        <v>9543</v>
      </c>
    </row>
    <row r="15" spans="1:12">
      <c r="A15" s="197" t="s">
        <v>162</v>
      </c>
      <c r="B15" s="34"/>
      <c r="C15" s="148"/>
      <c r="D15" s="70">
        <v>0</v>
      </c>
      <c r="E15" s="1"/>
      <c r="F15" s="70">
        <v>0</v>
      </c>
      <c r="G15" s="1"/>
      <c r="H15" s="70">
        <v>169000</v>
      </c>
      <c r="I15" s="20"/>
      <c r="J15" s="70">
        <v>0</v>
      </c>
      <c r="K15" s="151"/>
      <c r="L15" s="151"/>
    </row>
    <row r="16" spans="1:12">
      <c r="A16" s="148" t="s">
        <v>136</v>
      </c>
      <c r="B16" s="148"/>
      <c r="C16" s="148"/>
      <c r="D16" s="70">
        <v>208050</v>
      </c>
      <c r="E16" s="1"/>
      <c r="F16" s="70">
        <v>199863</v>
      </c>
      <c r="G16" s="1"/>
      <c r="H16" s="70">
        <v>184447</v>
      </c>
      <c r="I16" s="20"/>
      <c r="J16" s="70">
        <v>173161</v>
      </c>
      <c r="K16" s="151"/>
      <c r="L16" s="151"/>
    </row>
    <row r="17" spans="1:12">
      <c r="A17" s="197" t="s">
        <v>161</v>
      </c>
      <c r="B17" s="197"/>
      <c r="C17" s="148"/>
      <c r="D17" s="70">
        <v>-2109</v>
      </c>
      <c r="E17" s="1"/>
      <c r="F17" s="70">
        <v>-1676</v>
      </c>
      <c r="G17" s="1"/>
      <c r="H17" s="70">
        <v>-1374</v>
      </c>
      <c r="I17" s="20"/>
      <c r="J17" s="70">
        <v>-1098</v>
      </c>
      <c r="K17" s="151"/>
      <c r="L17" s="151"/>
    </row>
    <row r="18" spans="1:12">
      <c r="A18" s="148" t="s">
        <v>81</v>
      </c>
      <c r="B18" s="148"/>
      <c r="C18" s="148"/>
      <c r="D18" s="70">
        <v>10515</v>
      </c>
      <c r="E18" s="1"/>
      <c r="F18" s="70">
        <v>10297</v>
      </c>
      <c r="G18" s="1"/>
      <c r="H18" s="70">
        <v>9202</v>
      </c>
      <c r="I18" s="20"/>
      <c r="J18" s="70">
        <v>9022</v>
      </c>
    </row>
    <row r="19" spans="1:12" ht="20.25" customHeight="1">
      <c r="A19" s="148" t="s">
        <v>43</v>
      </c>
      <c r="B19" s="148"/>
      <c r="C19" s="148"/>
      <c r="D19" s="70">
        <v>-129</v>
      </c>
      <c r="E19" s="1"/>
      <c r="F19" s="70">
        <v>-189</v>
      </c>
      <c r="G19" s="1"/>
      <c r="H19" s="70">
        <v>0</v>
      </c>
      <c r="I19" s="152"/>
      <c r="J19" s="70">
        <v>0</v>
      </c>
      <c r="K19" s="151"/>
      <c r="L19" s="151"/>
    </row>
    <row r="20" spans="1:12" ht="20.25" customHeight="1">
      <c r="A20" s="148" t="s">
        <v>176</v>
      </c>
      <c r="B20" s="148"/>
      <c r="C20" s="148"/>
      <c r="D20" s="70">
        <v>43291</v>
      </c>
      <c r="E20" s="1"/>
      <c r="F20" s="70">
        <v>1021</v>
      </c>
      <c r="G20" s="1"/>
      <c r="H20" s="70">
        <v>-10692</v>
      </c>
      <c r="I20" s="20"/>
      <c r="J20" s="70">
        <v>389</v>
      </c>
      <c r="K20" s="153"/>
    </row>
    <row r="21" spans="1:12" ht="20.25" customHeight="1">
      <c r="A21" s="148" t="s">
        <v>114</v>
      </c>
      <c r="B21" s="148"/>
      <c r="C21" s="148"/>
      <c r="D21" s="70">
        <v>0</v>
      </c>
      <c r="E21" s="1"/>
      <c r="F21" s="70">
        <v>0</v>
      </c>
      <c r="G21" s="1"/>
      <c r="H21" s="70">
        <v>-21487</v>
      </c>
      <c r="I21" s="20"/>
      <c r="J21" s="70">
        <v>-20531</v>
      </c>
    </row>
    <row r="22" spans="1:12">
      <c r="A22" s="149" t="s">
        <v>13</v>
      </c>
      <c r="B22" s="149"/>
      <c r="C22" s="149"/>
      <c r="D22" s="70">
        <v>-20853</v>
      </c>
      <c r="E22" s="1"/>
      <c r="F22" s="70">
        <v>-39883</v>
      </c>
      <c r="G22" s="1"/>
      <c r="H22" s="70">
        <v>-19911</v>
      </c>
      <c r="I22" s="21"/>
      <c r="J22" s="70">
        <v>-38381</v>
      </c>
    </row>
    <row r="23" spans="1:12">
      <c r="A23" s="149" t="s">
        <v>54</v>
      </c>
      <c r="B23" s="149"/>
      <c r="C23" s="149"/>
      <c r="D23" s="125">
        <v>3230</v>
      </c>
      <c r="E23" s="1"/>
      <c r="F23" s="125">
        <v>3762</v>
      </c>
      <c r="G23" s="1"/>
      <c r="H23" s="125">
        <v>1745</v>
      </c>
      <c r="I23" s="21"/>
      <c r="J23" s="125">
        <v>1539</v>
      </c>
    </row>
    <row r="24" spans="1:12">
      <c r="A24" s="149" t="s">
        <v>141</v>
      </c>
      <c r="B24" s="149"/>
      <c r="C24" s="149"/>
      <c r="D24" s="70">
        <f>SUM(D10:D23)</f>
        <v>2075106</v>
      </c>
      <c r="E24" s="19"/>
      <c r="F24" s="70">
        <f>SUM(F10:F23)</f>
        <v>1914503</v>
      </c>
      <c r="G24" s="19"/>
      <c r="H24" s="70">
        <f>SUM(H10:H23)</f>
        <v>2006733</v>
      </c>
      <c r="I24" s="19"/>
      <c r="J24" s="70">
        <f>SUM(J10:J23)</f>
        <v>1902749</v>
      </c>
    </row>
    <row r="25" spans="1:12">
      <c r="A25" s="154" t="s">
        <v>140</v>
      </c>
      <c r="B25" s="155"/>
      <c r="C25" s="155"/>
    </row>
    <row r="26" spans="1:12">
      <c r="A26" s="167" t="s">
        <v>154</v>
      </c>
      <c r="B26" s="155"/>
      <c r="C26" s="155"/>
    </row>
    <row r="27" spans="1:12">
      <c r="A27" s="148" t="s">
        <v>119</v>
      </c>
      <c r="B27" s="148"/>
      <c r="C27" s="148"/>
      <c r="D27" s="70">
        <v>205099</v>
      </c>
      <c r="E27" s="20"/>
      <c r="F27" s="70">
        <v>-351157</v>
      </c>
      <c r="G27" s="20"/>
      <c r="H27" s="70">
        <v>-46585</v>
      </c>
      <c r="I27" s="20"/>
      <c r="J27" s="70">
        <v>-372554</v>
      </c>
    </row>
    <row r="28" spans="1:12">
      <c r="A28" s="148" t="s">
        <v>155</v>
      </c>
      <c r="B28" s="148"/>
      <c r="C28" s="148"/>
      <c r="D28" s="70">
        <v>-46430</v>
      </c>
      <c r="E28" s="20"/>
      <c r="F28" s="70">
        <v>-194190</v>
      </c>
      <c r="G28" s="20"/>
      <c r="H28" s="70">
        <v>-92884</v>
      </c>
      <c r="I28" s="20"/>
      <c r="J28" s="70">
        <v>-170767</v>
      </c>
    </row>
    <row r="29" spans="1:12">
      <c r="A29" s="148" t="s">
        <v>3</v>
      </c>
      <c r="B29" s="148"/>
      <c r="C29" s="148"/>
      <c r="D29" s="70">
        <v>-647</v>
      </c>
      <c r="E29" s="20"/>
      <c r="F29" s="70">
        <v>-294</v>
      </c>
      <c r="G29" s="20"/>
      <c r="H29" s="70">
        <v>-603</v>
      </c>
      <c r="I29" s="20"/>
      <c r="J29" s="70">
        <v>-38</v>
      </c>
    </row>
    <row r="30" spans="1:12">
      <c r="A30" s="148" t="s">
        <v>26</v>
      </c>
      <c r="B30" s="148"/>
      <c r="C30" s="148"/>
      <c r="D30" s="70">
        <v>-2306</v>
      </c>
      <c r="E30" s="20"/>
      <c r="F30" s="70">
        <v>258</v>
      </c>
      <c r="G30" s="20"/>
      <c r="H30" s="70">
        <v>-2146</v>
      </c>
      <c r="I30" s="156"/>
      <c r="J30" s="70">
        <v>317</v>
      </c>
    </row>
    <row r="31" spans="1:12">
      <c r="A31" s="168" t="s">
        <v>156</v>
      </c>
      <c r="B31" s="148"/>
      <c r="C31" s="148"/>
      <c r="D31" s="70"/>
      <c r="E31" s="20"/>
      <c r="F31" s="70"/>
      <c r="G31" s="20"/>
      <c r="H31" s="70"/>
      <c r="I31" s="156"/>
      <c r="J31" s="70"/>
    </row>
    <row r="32" spans="1:12" ht="20.25" customHeight="1">
      <c r="A32" s="148" t="s">
        <v>120</v>
      </c>
      <c r="B32" s="148"/>
      <c r="C32" s="148"/>
      <c r="D32" s="70">
        <v>103542</v>
      </c>
      <c r="E32" s="20"/>
      <c r="F32" s="70">
        <v>736170</v>
      </c>
      <c r="G32" s="20"/>
      <c r="H32" s="70">
        <f>95009-1</f>
        <v>95008</v>
      </c>
      <c r="I32" s="20"/>
      <c r="J32" s="70">
        <v>674751</v>
      </c>
    </row>
    <row r="33" spans="1:12" ht="20.25" customHeight="1">
      <c r="A33" s="148" t="s">
        <v>6</v>
      </c>
      <c r="B33" s="148"/>
      <c r="C33" s="148"/>
      <c r="D33" s="70">
        <v>6355</v>
      </c>
      <c r="E33" s="20"/>
      <c r="F33" s="70">
        <v>1073</v>
      </c>
      <c r="G33" s="20"/>
      <c r="H33" s="70">
        <f>3386+1</f>
        <v>3387</v>
      </c>
      <c r="I33" s="20"/>
      <c r="J33" s="70">
        <v>-1749</v>
      </c>
    </row>
    <row r="34" spans="1:12">
      <c r="A34" s="157" t="s">
        <v>104</v>
      </c>
      <c r="B34" s="157"/>
      <c r="C34" s="157"/>
      <c r="D34" s="126">
        <v>70</v>
      </c>
      <c r="E34" s="21"/>
      <c r="F34" s="126">
        <v>3013</v>
      </c>
      <c r="G34" s="21"/>
      <c r="H34" s="126">
        <v>-31</v>
      </c>
      <c r="I34" s="46"/>
      <c r="J34" s="126">
        <v>4300</v>
      </c>
    </row>
    <row r="35" spans="1:12">
      <c r="A35" s="168" t="s">
        <v>82</v>
      </c>
      <c r="B35" s="148"/>
      <c r="C35" s="148"/>
      <c r="D35" s="125">
        <v>-7725</v>
      </c>
      <c r="E35" s="20"/>
      <c r="F35" s="125">
        <v>-14070</v>
      </c>
      <c r="G35" s="20"/>
      <c r="H35" s="125">
        <f>-3999+1</f>
        <v>-3998</v>
      </c>
      <c r="I35" s="20"/>
      <c r="J35" s="125">
        <v>-11611</v>
      </c>
    </row>
    <row r="36" spans="1:12">
      <c r="A36" s="150" t="s">
        <v>143</v>
      </c>
      <c r="B36" s="157"/>
      <c r="C36" s="157"/>
      <c r="D36" s="70">
        <f>SUM(D24:D35)</f>
        <v>2333064</v>
      </c>
      <c r="E36" s="20"/>
      <c r="F36" s="70">
        <f>SUM(F24:F35)</f>
        <v>2095306</v>
      </c>
      <c r="G36" s="20"/>
      <c r="H36" s="70">
        <f>SUM(H24:H35)</f>
        <v>1958881</v>
      </c>
      <c r="I36" s="27"/>
      <c r="J36" s="70">
        <f>SUM(J24:J35)</f>
        <v>2025398</v>
      </c>
    </row>
    <row r="37" spans="1:12" s="180" customFormat="1" ht="20.25" customHeight="1">
      <c r="A37" s="148" t="s">
        <v>36</v>
      </c>
      <c r="B37" s="148"/>
      <c r="C37" s="148"/>
      <c r="D37" s="70">
        <v>-463220</v>
      </c>
      <c r="E37" s="20"/>
      <c r="F37" s="70">
        <v>-315439</v>
      </c>
      <c r="G37" s="20"/>
      <c r="H37" s="70">
        <v>-451191</v>
      </c>
      <c r="I37" s="20"/>
      <c r="J37" s="70">
        <v>-306663</v>
      </c>
    </row>
    <row r="38" spans="1:12" s="180" customFormat="1" ht="20.25" customHeight="1">
      <c r="A38" s="158" t="s">
        <v>157</v>
      </c>
      <c r="B38" s="150"/>
      <c r="C38" s="150"/>
      <c r="D38" s="124">
        <f>D36+D37</f>
        <v>1869844</v>
      </c>
      <c r="E38" s="21"/>
      <c r="F38" s="124">
        <f>F36+F37</f>
        <v>1779867</v>
      </c>
      <c r="G38" s="21"/>
      <c r="H38" s="124">
        <f>H36+H37</f>
        <v>1507690</v>
      </c>
      <c r="I38" s="21"/>
      <c r="J38" s="124">
        <f>J36+J37</f>
        <v>1718735</v>
      </c>
      <c r="K38" s="159"/>
      <c r="L38" s="159"/>
    </row>
    <row r="39" spans="1:12" s="147" customFormat="1" ht="23.3">
      <c r="A39" s="222" t="s">
        <v>29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60"/>
      <c r="L39" s="160"/>
    </row>
    <row r="40" spans="1:12" s="147" customFormat="1" ht="23.3">
      <c r="A40" s="222" t="s">
        <v>149</v>
      </c>
      <c r="B40" s="222"/>
      <c r="C40" s="222"/>
      <c r="D40" s="222"/>
      <c r="E40" s="222"/>
      <c r="F40" s="222"/>
      <c r="G40" s="222"/>
      <c r="H40" s="222"/>
      <c r="I40" s="222"/>
      <c r="J40" s="222"/>
    </row>
    <row r="41" spans="1:12" s="147" customFormat="1" ht="23.3">
      <c r="A41" s="219" t="s">
        <v>163</v>
      </c>
      <c r="B41" s="219"/>
      <c r="C41" s="219"/>
      <c r="D41" s="219"/>
      <c r="E41" s="219"/>
      <c r="F41" s="219"/>
      <c r="G41" s="219"/>
      <c r="H41" s="219"/>
      <c r="I41" s="219"/>
      <c r="J41" s="219"/>
    </row>
    <row r="42" spans="1:12" s="147" customFormat="1" ht="23.3">
      <c r="A42" s="222" t="s">
        <v>110</v>
      </c>
      <c r="B42" s="222"/>
      <c r="C42" s="222"/>
      <c r="D42" s="222"/>
      <c r="E42" s="222"/>
      <c r="F42" s="222"/>
      <c r="G42" s="222"/>
      <c r="H42" s="222"/>
      <c r="I42" s="222"/>
      <c r="J42" s="222"/>
    </row>
    <row r="43" spans="1:12" ht="20.5">
      <c r="A43" s="221" t="s">
        <v>45</v>
      </c>
      <c r="B43" s="221"/>
      <c r="C43" s="221"/>
      <c r="D43" s="221"/>
      <c r="E43" s="221"/>
      <c r="F43" s="221"/>
      <c r="G43" s="221"/>
      <c r="H43" s="221"/>
      <c r="I43" s="221"/>
      <c r="J43" s="221"/>
    </row>
    <row r="44" spans="1:12" ht="5.9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2" ht="20.25" customHeight="1">
      <c r="A45" s="1"/>
      <c r="B45" s="196" t="s">
        <v>38</v>
      </c>
      <c r="C45" s="1"/>
      <c r="D45" s="223" t="s">
        <v>0</v>
      </c>
      <c r="E45" s="223"/>
      <c r="F45" s="223"/>
      <c r="G45" s="199"/>
      <c r="H45" s="223" t="s">
        <v>34</v>
      </c>
      <c r="I45" s="223"/>
      <c r="J45" s="223"/>
    </row>
    <row r="46" spans="1:12" s="180" customFormat="1" ht="20.25" customHeight="1">
      <c r="A46" s="199"/>
      <c r="B46" s="198"/>
      <c r="C46" s="199"/>
      <c r="D46" s="198">
        <v>2564</v>
      </c>
      <c r="E46" s="198"/>
      <c r="F46" s="198">
        <v>2563</v>
      </c>
      <c r="G46" s="198"/>
      <c r="H46" s="198">
        <v>2564</v>
      </c>
      <c r="I46" s="198"/>
      <c r="J46" s="198">
        <v>2563</v>
      </c>
    </row>
    <row r="47" spans="1:12" ht="20.25" customHeight="1">
      <c r="A47" s="161" t="s">
        <v>17</v>
      </c>
      <c r="B47" s="162"/>
      <c r="C47" s="162"/>
      <c r="D47" s="21"/>
      <c r="E47" s="20"/>
      <c r="F47" s="21"/>
      <c r="G47" s="20"/>
      <c r="H47" s="21"/>
      <c r="I47" s="20"/>
      <c r="J47" s="21"/>
    </row>
    <row r="48" spans="1:12" ht="20.25" customHeight="1">
      <c r="A48" s="148" t="s">
        <v>171</v>
      </c>
      <c r="B48" s="148"/>
      <c r="C48" s="148"/>
      <c r="D48" s="70">
        <v>0</v>
      </c>
      <c r="E48" s="20"/>
      <c r="F48" s="70">
        <v>2675452</v>
      </c>
      <c r="G48" s="20"/>
      <c r="H48" s="70">
        <v>0</v>
      </c>
      <c r="I48" s="170"/>
      <c r="J48" s="70">
        <v>2500000</v>
      </c>
    </row>
    <row r="49" spans="1:11" ht="20.25" customHeight="1">
      <c r="A49" s="148" t="s">
        <v>170</v>
      </c>
      <c r="B49" s="34"/>
      <c r="C49" s="148"/>
      <c r="D49" s="70">
        <v>1532710</v>
      </c>
      <c r="E49" s="20"/>
      <c r="F49" s="70">
        <v>-3756549</v>
      </c>
      <c r="G49" s="20"/>
      <c r="H49" s="70">
        <v>1552000</v>
      </c>
      <c r="I49" s="70"/>
      <c r="J49" s="70">
        <v>-3600000</v>
      </c>
      <c r="K49" s="153"/>
    </row>
    <row r="50" spans="1:11" ht="20.25" customHeight="1">
      <c r="A50" s="148" t="s">
        <v>108</v>
      </c>
      <c r="B50" s="34">
        <v>4.0999999999999996</v>
      </c>
      <c r="C50" s="148"/>
      <c r="D50" s="70">
        <v>-107392</v>
      </c>
      <c r="E50" s="20"/>
      <c r="F50" s="70">
        <v>-99964</v>
      </c>
      <c r="G50" s="20"/>
      <c r="H50" s="70">
        <v>-102814</v>
      </c>
      <c r="I50" s="70"/>
      <c r="J50" s="70">
        <v>-82803</v>
      </c>
      <c r="K50" s="153"/>
    </row>
    <row r="51" spans="1:11" ht="20.25" customHeight="1">
      <c r="A51" s="148" t="s">
        <v>126</v>
      </c>
      <c r="B51" s="148"/>
      <c r="C51" s="148"/>
      <c r="D51" s="70">
        <v>2858</v>
      </c>
      <c r="E51" s="20"/>
      <c r="F51" s="70">
        <v>4288</v>
      </c>
      <c r="G51" s="20"/>
      <c r="H51" s="70">
        <v>2631</v>
      </c>
      <c r="I51" s="20"/>
      <c r="J51" s="70">
        <v>3207</v>
      </c>
    </row>
    <row r="52" spans="1:11">
      <c r="A52" s="148" t="s">
        <v>127</v>
      </c>
      <c r="B52" s="148"/>
      <c r="C52" s="148"/>
      <c r="D52" s="70">
        <v>0</v>
      </c>
      <c r="E52" s="20"/>
      <c r="F52" s="70">
        <v>0</v>
      </c>
      <c r="G52" s="20"/>
      <c r="H52" s="70">
        <v>21487</v>
      </c>
      <c r="I52" s="20"/>
      <c r="J52" s="70">
        <v>20531</v>
      </c>
    </row>
    <row r="53" spans="1:11" ht="20.25" customHeight="1">
      <c r="A53" s="148" t="s">
        <v>56</v>
      </c>
      <c r="B53" s="148"/>
      <c r="C53" s="148"/>
      <c r="D53" s="70">
        <v>25590</v>
      </c>
      <c r="E53" s="20"/>
      <c r="F53" s="70">
        <v>47126</v>
      </c>
      <c r="G53" s="20"/>
      <c r="H53" s="70">
        <v>24713</v>
      </c>
      <c r="I53" s="20"/>
      <c r="J53" s="70">
        <v>44720</v>
      </c>
    </row>
    <row r="54" spans="1:11" ht="20.25" customHeight="1">
      <c r="A54" s="158" t="s">
        <v>153</v>
      </c>
      <c r="B54" s="162"/>
      <c r="C54" s="162"/>
      <c r="D54" s="124">
        <f>SUM(D48:D53)</f>
        <v>1453766</v>
      </c>
      <c r="E54" s="20"/>
      <c r="F54" s="124">
        <f>SUM(F48:F53)</f>
        <v>-1129647</v>
      </c>
      <c r="G54" s="21"/>
      <c r="H54" s="124">
        <f>SUM(H48:H53)</f>
        <v>1498017</v>
      </c>
      <c r="I54" s="20"/>
      <c r="J54" s="124">
        <f>SUM(J48:J53)</f>
        <v>-1114345</v>
      </c>
    </row>
    <row r="55" spans="1:11" ht="10.4" customHeight="1">
      <c r="A55" s="150"/>
      <c r="B55" s="150"/>
      <c r="C55" s="150"/>
      <c r="D55" s="21"/>
      <c r="E55" s="20"/>
      <c r="F55" s="21"/>
      <c r="G55" s="21"/>
      <c r="H55" s="21"/>
      <c r="I55" s="20"/>
      <c r="J55" s="21"/>
    </row>
    <row r="56" spans="1:11" ht="20.25" customHeight="1">
      <c r="A56" s="161" t="s">
        <v>18</v>
      </c>
      <c r="B56" s="161"/>
      <c r="C56" s="161"/>
      <c r="D56" s="20"/>
      <c r="E56" s="20"/>
      <c r="F56" s="20"/>
      <c r="G56" s="20"/>
      <c r="H56" s="20"/>
      <c r="I56" s="20"/>
      <c r="J56" s="20"/>
    </row>
    <row r="57" spans="1:11" ht="20.25" customHeight="1">
      <c r="A57" s="148" t="s">
        <v>172</v>
      </c>
      <c r="B57" s="148"/>
      <c r="C57" s="148"/>
      <c r="D57" s="20"/>
      <c r="E57" s="20"/>
      <c r="G57" s="20"/>
      <c r="H57" s="20"/>
      <c r="I57" s="20"/>
      <c r="J57" s="20"/>
    </row>
    <row r="58" spans="1:11" ht="20.25" customHeight="1">
      <c r="A58" s="150" t="s">
        <v>109</v>
      </c>
      <c r="B58" s="34">
        <v>4.2</v>
      </c>
      <c r="C58" s="150"/>
      <c r="D58" s="70">
        <v>-9071</v>
      </c>
      <c r="E58" s="20"/>
      <c r="F58" s="70">
        <v>39837</v>
      </c>
      <c r="G58" s="20"/>
      <c r="H58" s="70">
        <v>0</v>
      </c>
      <c r="I58" s="20"/>
      <c r="J58" s="70">
        <v>0</v>
      </c>
    </row>
    <row r="59" spans="1:11" ht="20.25" customHeight="1">
      <c r="A59" s="148" t="s">
        <v>138</v>
      </c>
      <c r="B59" s="34">
        <v>4.0999999999999996</v>
      </c>
      <c r="C59" s="148"/>
      <c r="D59" s="70">
        <v>-15440</v>
      </c>
      <c r="E59" s="20"/>
      <c r="F59" s="70">
        <v>-13486</v>
      </c>
      <c r="G59" s="20"/>
      <c r="H59" s="70">
        <v>-13752</v>
      </c>
      <c r="I59" s="20"/>
      <c r="J59" s="70">
        <v>-11357</v>
      </c>
    </row>
    <row r="60" spans="1:11">
      <c r="A60" s="148" t="s">
        <v>128</v>
      </c>
      <c r="B60" s="148"/>
      <c r="C60" s="148"/>
      <c r="D60" s="70">
        <v>-1052485</v>
      </c>
      <c r="E60" s="20"/>
      <c r="F60" s="70">
        <v>-643184</v>
      </c>
      <c r="G60" s="20"/>
      <c r="H60" s="70">
        <v>-1052485</v>
      </c>
      <c r="I60" s="20"/>
      <c r="J60" s="70">
        <v>-643184</v>
      </c>
    </row>
    <row r="61" spans="1:11">
      <c r="A61" s="148" t="s">
        <v>129</v>
      </c>
      <c r="B61" s="148"/>
      <c r="C61" s="148"/>
      <c r="D61" s="70">
        <v>-17763</v>
      </c>
      <c r="E61" s="20"/>
      <c r="F61" s="70">
        <v>-16844</v>
      </c>
      <c r="G61" s="20"/>
      <c r="H61" s="70">
        <v>0</v>
      </c>
      <c r="I61" s="20"/>
      <c r="J61" s="70">
        <v>0</v>
      </c>
    </row>
    <row r="62" spans="1:11" ht="20.25" customHeight="1">
      <c r="A62" s="148" t="s">
        <v>35</v>
      </c>
      <c r="B62" s="148"/>
      <c r="C62" s="148"/>
      <c r="D62" s="70">
        <v>-5635</v>
      </c>
      <c r="E62" s="20"/>
      <c r="F62" s="70">
        <v>-6307</v>
      </c>
      <c r="G62" s="20"/>
      <c r="H62" s="70">
        <v>-1745</v>
      </c>
      <c r="I62" s="20"/>
      <c r="J62" s="70">
        <v>-1539</v>
      </c>
    </row>
    <row r="63" spans="1:11" ht="20.25" customHeight="1">
      <c r="A63" s="158" t="s">
        <v>159</v>
      </c>
      <c r="B63" s="162"/>
      <c r="C63" s="162"/>
      <c r="D63" s="124">
        <f>SUM(D58:D62)</f>
        <v>-1100394</v>
      </c>
      <c r="E63" s="20"/>
      <c r="F63" s="124">
        <f>SUM(F58:F62)</f>
        <v>-639984</v>
      </c>
      <c r="G63" s="21"/>
      <c r="H63" s="124">
        <f>SUM(H58:H62)</f>
        <v>-1067982</v>
      </c>
      <c r="I63" s="20"/>
      <c r="J63" s="124">
        <f>SUM(J58:J62)</f>
        <v>-656080</v>
      </c>
    </row>
    <row r="64" spans="1:11" ht="10.4" customHeight="1">
      <c r="A64" s="163"/>
      <c r="B64" s="163"/>
      <c r="C64" s="163"/>
      <c r="D64" s="20"/>
      <c r="E64" s="20"/>
      <c r="F64" s="20"/>
      <c r="G64" s="20"/>
      <c r="H64" s="20"/>
      <c r="I64" s="20"/>
      <c r="J64" s="20"/>
    </row>
    <row r="65" spans="1:10" ht="20.25" customHeight="1">
      <c r="A65" s="154" t="s">
        <v>174</v>
      </c>
      <c r="B65" s="163"/>
      <c r="C65" s="163"/>
      <c r="D65" s="20"/>
      <c r="E65" s="20"/>
      <c r="F65" s="20"/>
      <c r="G65" s="20"/>
      <c r="H65" s="20"/>
      <c r="I65" s="20"/>
      <c r="J65" s="20"/>
    </row>
    <row r="66" spans="1:10" ht="20.25" customHeight="1">
      <c r="A66" s="155" t="s">
        <v>175</v>
      </c>
      <c r="B66" s="163"/>
      <c r="C66" s="163"/>
      <c r="D66" s="125">
        <v>-56482</v>
      </c>
      <c r="E66" s="21"/>
      <c r="F66" s="125">
        <v>338</v>
      </c>
      <c r="G66" s="21"/>
      <c r="H66" s="125">
        <v>0</v>
      </c>
      <c r="I66" s="21"/>
      <c r="J66" s="125">
        <v>0</v>
      </c>
    </row>
    <row r="67" spans="1:10" ht="20.25" customHeight="1">
      <c r="A67" s="154" t="s">
        <v>160</v>
      </c>
      <c r="B67" s="154"/>
      <c r="C67" s="154"/>
      <c r="D67" s="126">
        <f>SUM(D66,D63,D54,D38)</f>
        <v>2166734</v>
      </c>
      <c r="E67" s="20"/>
      <c r="F67" s="126">
        <f>SUM(F66,F63,F54,F38)</f>
        <v>10574</v>
      </c>
      <c r="G67" s="20"/>
      <c r="H67" s="126">
        <f>SUM(H66,H63,H54,H38)</f>
        <v>1937725</v>
      </c>
      <c r="I67" s="20"/>
      <c r="J67" s="126">
        <f>SUM(J66,J63,J54,J38)</f>
        <v>-51690</v>
      </c>
    </row>
    <row r="68" spans="1:10" ht="20.25" customHeight="1">
      <c r="A68" s="154" t="s">
        <v>33</v>
      </c>
      <c r="B68" s="154"/>
      <c r="C68" s="154"/>
      <c r="D68" s="70">
        <f>+งบดุล!F13</f>
        <v>2902744</v>
      </c>
      <c r="E68" s="20"/>
      <c r="F68" s="70">
        <v>3507123</v>
      </c>
      <c r="G68" s="20"/>
      <c r="H68" s="70">
        <f>+งบดุล!J13</f>
        <v>2716668</v>
      </c>
      <c r="I68" s="20"/>
      <c r="J68" s="70">
        <v>3399179</v>
      </c>
    </row>
    <row r="69" spans="1:10" ht="20.25" customHeight="1" thickBot="1">
      <c r="A69" s="164" t="s">
        <v>169</v>
      </c>
      <c r="B69" s="34">
        <v>4.3</v>
      </c>
      <c r="C69" s="164"/>
      <c r="D69" s="119">
        <f>SUM(D67:D68)</f>
        <v>5069478</v>
      </c>
      <c r="E69" s="20"/>
      <c r="F69" s="119">
        <f>SUM(F67:F68)</f>
        <v>3517697</v>
      </c>
      <c r="G69" s="21"/>
      <c r="H69" s="119">
        <f>SUM(H67:H68)</f>
        <v>4654393</v>
      </c>
      <c r="I69" s="20"/>
      <c r="J69" s="119">
        <f>SUM(J67:J68)</f>
        <v>3347489</v>
      </c>
    </row>
    <row r="70" spans="1:10" ht="20.25" customHeight="1" thickTop="1">
      <c r="A70" s="148"/>
      <c r="B70" s="148"/>
      <c r="C70" s="148"/>
      <c r="D70" s="12"/>
      <c r="E70" s="1"/>
      <c r="F70" s="12"/>
      <c r="G70" s="1"/>
      <c r="H70" s="12"/>
      <c r="I70" s="1"/>
      <c r="J70" s="12"/>
    </row>
    <row r="71" spans="1:10" ht="20.25" customHeight="1">
      <c r="B71" s="165"/>
      <c r="C71" s="148"/>
      <c r="D71" s="166"/>
      <c r="E71" s="1"/>
      <c r="F71" s="5"/>
      <c r="G71" s="1"/>
      <c r="H71" s="166"/>
      <c r="I71" s="1"/>
      <c r="J71" s="1"/>
    </row>
    <row r="72" spans="1:10" ht="20.25" customHeight="1">
      <c r="B72" s="165"/>
      <c r="C72" s="148"/>
      <c r="D72" s="166"/>
      <c r="E72" s="1"/>
      <c r="F72" s="5"/>
      <c r="G72" s="1"/>
      <c r="H72" s="166"/>
      <c r="I72" s="1"/>
      <c r="J72" s="1"/>
    </row>
    <row r="73" spans="1:10" ht="20.25" customHeight="1">
      <c r="B73" s="165"/>
      <c r="C73" s="148"/>
      <c r="D73" s="166"/>
      <c r="E73" s="1"/>
      <c r="F73" s="5"/>
      <c r="G73" s="1"/>
      <c r="H73" s="166"/>
      <c r="I73" s="1"/>
      <c r="J73" s="1"/>
    </row>
    <row r="74" spans="1:10" ht="20.25" customHeight="1">
      <c r="B74" s="165"/>
      <c r="C74" s="148"/>
      <c r="D74" s="166"/>
      <c r="E74" s="1"/>
      <c r="F74" s="5"/>
      <c r="G74" s="1"/>
      <c r="H74" s="166"/>
      <c r="I74" s="1"/>
      <c r="J74" s="1"/>
    </row>
    <row r="75" spans="1:10" ht="20.25" customHeight="1">
      <c r="B75" s="165"/>
      <c r="C75" s="148"/>
      <c r="D75" s="166"/>
      <c r="E75" s="166"/>
      <c r="F75" s="166"/>
      <c r="G75" s="166"/>
      <c r="H75" s="166"/>
      <c r="I75" s="166"/>
      <c r="J75" s="166"/>
    </row>
    <row r="76" spans="1:10" ht="20.25" customHeight="1">
      <c r="B76" s="165"/>
      <c r="C76" s="148"/>
      <c r="D76" s="166"/>
      <c r="E76" s="1"/>
      <c r="F76" s="5"/>
      <c r="G76" s="1"/>
      <c r="H76" s="166"/>
      <c r="I76" s="1"/>
      <c r="J76" s="1"/>
    </row>
    <row r="77" spans="1:10" ht="20.25" customHeight="1">
      <c r="D77" s="2"/>
      <c r="E77" s="111"/>
      <c r="F77" s="111"/>
      <c r="G77" s="111"/>
      <c r="H77" s="111"/>
      <c r="I77" s="111"/>
      <c r="J77" s="111"/>
    </row>
    <row r="78" spans="1:10" ht="20.25" customHeight="1">
      <c r="D78" s="111"/>
      <c r="E78" s="111"/>
      <c r="F78" s="111"/>
      <c r="G78" s="111"/>
      <c r="H78" s="111"/>
      <c r="I78" s="111"/>
      <c r="J78" s="111"/>
    </row>
    <row r="79" spans="1:10" ht="20.25" customHeight="1">
      <c r="D79" s="111"/>
      <c r="E79" s="111"/>
      <c r="F79" s="111"/>
      <c r="G79" s="111"/>
      <c r="H79" s="111"/>
      <c r="I79" s="111"/>
      <c r="J79" s="111"/>
    </row>
    <row r="80" spans="1:10" ht="20.25" customHeight="1">
      <c r="A80" s="2" t="s">
        <v>72</v>
      </c>
      <c r="D80" s="111"/>
      <c r="E80" s="111"/>
      <c r="F80" s="111"/>
      <c r="G80" s="111"/>
      <c r="H80" s="111"/>
      <c r="I80" s="111"/>
      <c r="J80" s="111"/>
    </row>
    <row r="81" spans="4:10" ht="20.25" customHeight="1">
      <c r="D81" s="111"/>
      <c r="E81" s="111"/>
      <c r="F81" s="111"/>
      <c r="G81" s="111"/>
      <c r="H81" s="111"/>
      <c r="I81" s="111"/>
      <c r="J81" s="111"/>
    </row>
    <row r="82" spans="4:10" ht="20.25" customHeight="1">
      <c r="D82" s="111"/>
      <c r="E82" s="111"/>
      <c r="F82" s="111"/>
      <c r="G82" s="111"/>
      <c r="H82" s="111"/>
      <c r="I82" s="111"/>
      <c r="J82" s="111"/>
    </row>
    <row r="83" spans="4:10" ht="20.25" customHeight="1">
      <c r="D83" s="111"/>
      <c r="E83" s="111"/>
      <c r="F83" s="111"/>
      <c r="G83" s="111"/>
      <c r="H83" s="111"/>
      <c r="I83" s="111"/>
      <c r="J83" s="111"/>
    </row>
    <row r="84" spans="4:10" ht="20.25" customHeight="1">
      <c r="D84" s="111"/>
      <c r="E84" s="111"/>
      <c r="F84" s="111"/>
      <c r="G84" s="111"/>
      <c r="H84" s="111"/>
      <c r="I84" s="111"/>
      <c r="J84" s="111"/>
    </row>
    <row r="85" spans="4:10" ht="20.25" customHeight="1">
      <c r="D85" s="111"/>
      <c r="E85" s="111"/>
      <c r="F85" s="111"/>
      <c r="G85" s="111"/>
      <c r="H85" s="111"/>
      <c r="I85" s="111"/>
      <c r="J85" s="111"/>
    </row>
    <row r="86" spans="4:10" ht="20.25" customHeight="1">
      <c r="D86" s="111"/>
      <c r="E86" s="111"/>
      <c r="F86" s="111"/>
      <c r="G86" s="111"/>
      <c r="H86" s="111"/>
      <c r="I86" s="111"/>
      <c r="J86" s="111"/>
    </row>
    <row r="87" spans="4:10" ht="20.25" customHeight="1">
      <c r="D87" s="111"/>
      <c r="E87" s="111"/>
      <c r="F87" s="111"/>
      <c r="G87" s="111"/>
      <c r="H87" s="111"/>
      <c r="I87" s="111"/>
      <c r="J87" s="111"/>
    </row>
    <row r="88" spans="4:10" ht="20.25" customHeight="1">
      <c r="D88" s="111"/>
      <c r="E88" s="111"/>
      <c r="F88" s="111"/>
      <c r="G88" s="111"/>
      <c r="H88" s="111"/>
      <c r="I88" s="111"/>
      <c r="J88" s="111"/>
    </row>
    <row r="89" spans="4:10" ht="20.25" customHeight="1">
      <c r="D89" s="111"/>
      <c r="E89" s="111"/>
      <c r="F89" s="111"/>
      <c r="G89" s="111"/>
      <c r="H89" s="111"/>
      <c r="I89" s="111"/>
      <c r="J89" s="111"/>
    </row>
    <row r="90" spans="4:10" ht="20.25" customHeight="1">
      <c r="D90" s="111"/>
      <c r="E90" s="111"/>
      <c r="F90" s="111"/>
      <c r="G90" s="111"/>
      <c r="H90" s="111"/>
      <c r="I90" s="111"/>
      <c r="J90" s="111"/>
    </row>
    <row r="91" spans="4:10" ht="20.25" customHeight="1">
      <c r="D91" s="111"/>
      <c r="E91" s="111"/>
      <c r="F91" s="111"/>
      <c r="G91" s="111"/>
      <c r="H91" s="111"/>
      <c r="I91" s="111"/>
      <c r="J91" s="111"/>
    </row>
    <row r="92" spans="4:10" ht="20.25" customHeight="1">
      <c r="D92" s="111"/>
      <c r="E92" s="111"/>
      <c r="F92" s="111"/>
      <c r="G92" s="111"/>
      <c r="H92" s="111"/>
      <c r="I92" s="111"/>
      <c r="J92" s="111"/>
    </row>
    <row r="93" spans="4:10" ht="20.25" customHeight="1">
      <c r="D93" s="111"/>
      <c r="E93" s="111"/>
      <c r="F93" s="111"/>
      <c r="G93" s="111"/>
      <c r="H93" s="111"/>
      <c r="I93" s="111"/>
      <c r="J93" s="111"/>
    </row>
    <row r="94" spans="4:10" ht="20.25" customHeight="1">
      <c r="D94" s="111"/>
      <c r="E94" s="111"/>
      <c r="F94" s="111"/>
      <c r="G94" s="111"/>
      <c r="H94" s="111"/>
      <c r="I94" s="111"/>
      <c r="J94" s="111"/>
    </row>
    <row r="95" spans="4:10" ht="20.25" customHeight="1">
      <c r="D95" s="111"/>
      <c r="E95" s="111"/>
      <c r="F95" s="111"/>
      <c r="G95" s="111"/>
      <c r="H95" s="111"/>
      <c r="I95" s="111"/>
      <c r="J95" s="111"/>
    </row>
    <row r="96" spans="4:10" ht="20.25" customHeight="1">
      <c r="D96" s="111"/>
      <c r="E96" s="111"/>
      <c r="F96" s="111"/>
      <c r="G96" s="111"/>
      <c r="H96" s="111"/>
      <c r="I96" s="111"/>
      <c r="J96" s="111"/>
    </row>
    <row r="97" spans="4:10" ht="20.25" customHeight="1">
      <c r="D97" s="111"/>
      <c r="E97" s="111"/>
      <c r="F97" s="111"/>
      <c r="G97" s="111"/>
      <c r="H97" s="111"/>
      <c r="I97" s="111"/>
      <c r="J97" s="111"/>
    </row>
    <row r="98" spans="4:10" ht="20.25" customHeight="1">
      <c r="D98" s="111"/>
      <c r="E98" s="111"/>
      <c r="F98" s="111"/>
      <c r="G98" s="111"/>
      <c r="H98" s="111"/>
      <c r="I98" s="111"/>
      <c r="J98" s="111"/>
    </row>
    <row r="99" spans="4:10" ht="20.25" customHeight="1">
      <c r="D99" s="111"/>
      <c r="E99" s="111"/>
      <c r="F99" s="111"/>
      <c r="G99" s="111"/>
      <c r="H99" s="111"/>
      <c r="I99" s="111"/>
      <c r="J99" s="111"/>
    </row>
    <row r="100" spans="4:10" ht="20.25" customHeight="1">
      <c r="D100" s="111"/>
      <c r="E100" s="111"/>
      <c r="F100" s="111"/>
      <c r="G100" s="111"/>
      <c r="H100" s="111"/>
      <c r="I100" s="111"/>
      <c r="J100" s="111"/>
    </row>
    <row r="101" spans="4:10" ht="20.25" customHeight="1">
      <c r="D101" s="111"/>
      <c r="E101" s="111"/>
      <c r="F101" s="111"/>
      <c r="G101" s="111"/>
      <c r="H101" s="111"/>
      <c r="I101" s="111"/>
      <c r="J101" s="111"/>
    </row>
    <row r="102" spans="4:10" ht="20.25" customHeight="1">
      <c r="D102" s="111"/>
      <c r="E102" s="111"/>
      <c r="F102" s="111"/>
      <c r="G102" s="111"/>
      <c r="H102" s="111"/>
      <c r="I102" s="111"/>
      <c r="J102" s="111"/>
    </row>
    <row r="103" spans="4:10" ht="20.25" customHeight="1">
      <c r="D103" s="111"/>
      <c r="E103" s="111"/>
      <c r="F103" s="111"/>
      <c r="G103" s="111"/>
      <c r="H103" s="111"/>
      <c r="I103" s="111"/>
      <c r="J103" s="111"/>
    </row>
    <row r="104" spans="4:10" ht="20.25" customHeight="1">
      <c r="D104" s="111"/>
      <c r="E104" s="111"/>
      <c r="F104" s="111"/>
      <c r="G104" s="111"/>
      <c r="H104" s="111"/>
      <c r="I104" s="111"/>
      <c r="J104" s="111"/>
    </row>
    <row r="105" spans="4:10" ht="20.25" customHeight="1">
      <c r="D105" s="111"/>
      <c r="E105" s="111"/>
      <c r="F105" s="111"/>
      <c r="G105" s="111"/>
      <c r="H105" s="111"/>
      <c r="I105" s="111"/>
      <c r="J105" s="111"/>
    </row>
    <row r="106" spans="4:10" ht="20.25" customHeight="1">
      <c r="D106" s="111"/>
      <c r="E106" s="111"/>
      <c r="F106" s="111"/>
      <c r="G106" s="111"/>
      <c r="H106" s="111"/>
      <c r="I106" s="111"/>
      <c r="J106" s="111"/>
    </row>
    <row r="107" spans="4:10" ht="20.25" customHeight="1">
      <c r="D107" s="111"/>
      <c r="E107" s="111"/>
      <c r="F107" s="111"/>
      <c r="G107" s="111"/>
      <c r="H107" s="111"/>
      <c r="I107" s="111"/>
      <c r="J107" s="111"/>
    </row>
    <row r="108" spans="4:10" ht="20.25" customHeight="1">
      <c r="D108" s="111"/>
      <c r="E108" s="111"/>
      <c r="F108" s="111"/>
      <c r="G108" s="111"/>
      <c r="H108" s="111"/>
      <c r="I108" s="111"/>
      <c r="J108" s="111"/>
    </row>
    <row r="109" spans="4:10" ht="20.25" customHeight="1">
      <c r="D109" s="111"/>
      <c r="E109" s="111"/>
      <c r="F109" s="111"/>
      <c r="G109" s="111"/>
      <c r="H109" s="111"/>
      <c r="I109" s="111"/>
      <c r="J109" s="111"/>
    </row>
    <row r="110" spans="4:10" ht="20.25" customHeight="1">
      <c r="D110" s="111"/>
      <c r="E110" s="111"/>
      <c r="F110" s="111"/>
      <c r="G110" s="111"/>
      <c r="H110" s="111"/>
      <c r="I110" s="111"/>
      <c r="J110" s="111"/>
    </row>
    <row r="111" spans="4:10" ht="20.25" customHeight="1">
      <c r="D111" s="111"/>
      <c r="E111" s="111"/>
      <c r="F111" s="111"/>
      <c r="G111" s="111"/>
      <c r="H111" s="111"/>
      <c r="I111" s="111"/>
      <c r="J111" s="111"/>
    </row>
    <row r="112" spans="4:10" ht="20.25" customHeight="1">
      <c r="D112" s="111"/>
      <c r="E112" s="111"/>
      <c r="F112" s="111"/>
      <c r="G112" s="111"/>
      <c r="H112" s="111"/>
      <c r="I112" s="111"/>
      <c r="J112" s="111"/>
    </row>
    <row r="113" spans="4:10" ht="20.25" customHeight="1">
      <c r="D113" s="111"/>
      <c r="E113" s="111"/>
      <c r="F113" s="111"/>
      <c r="G113" s="111"/>
      <c r="H113" s="111"/>
      <c r="I113" s="111"/>
      <c r="J113" s="111"/>
    </row>
    <row r="114" spans="4:10" ht="20.25" customHeight="1">
      <c r="D114" s="111"/>
      <c r="E114" s="111"/>
      <c r="F114" s="111"/>
      <c r="G114" s="111"/>
      <c r="H114" s="111"/>
      <c r="I114" s="111"/>
      <c r="J114" s="111"/>
    </row>
    <row r="115" spans="4:10" ht="20.25" customHeight="1">
      <c r="D115" s="111"/>
      <c r="E115" s="111"/>
      <c r="F115" s="111"/>
      <c r="G115" s="111"/>
      <c r="H115" s="111"/>
      <c r="I115" s="111"/>
      <c r="J115" s="111"/>
    </row>
    <row r="116" spans="4:10" ht="20.25" customHeight="1">
      <c r="D116" s="111"/>
      <c r="E116" s="111"/>
      <c r="F116" s="111"/>
      <c r="G116" s="111"/>
      <c r="H116" s="111"/>
      <c r="I116" s="111"/>
      <c r="J116" s="111"/>
    </row>
    <row r="117" spans="4:10" ht="20.25" customHeight="1">
      <c r="D117" s="111"/>
      <c r="E117" s="111"/>
      <c r="F117" s="111"/>
      <c r="G117" s="111"/>
      <c r="H117" s="111"/>
      <c r="I117" s="111"/>
      <c r="J117" s="111"/>
    </row>
    <row r="118" spans="4:10" ht="20.25" customHeight="1">
      <c r="D118" s="111"/>
      <c r="E118" s="111"/>
      <c r="F118" s="111"/>
      <c r="G118" s="111"/>
      <c r="H118" s="111"/>
      <c r="I118" s="111"/>
      <c r="J118" s="111"/>
    </row>
    <row r="119" spans="4:10" ht="20.25" customHeight="1">
      <c r="D119" s="111"/>
      <c r="E119" s="111"/>
      <c r="F119" s="111"/>
      <c r="G119" s="111"/>
      <c r="H119" s="111"/>
      <c r="I119" s="111"/>
      <c r="J119" s="111"/>
    </row>
    <row r="120" spans="4:10" ht="20.25" customHeight="1">
      <c r="D120" s="111"/>
      <c r="E120" s="111"/>
      <c r="F120" s="111"/>
      <c r="G120" s="111"/>
      <c r="H120" s="111"/>
      <c r="I120" s="111"/>
      <c r="J120" s="111"/>
    </row>
    <row r="121" spans="4:10" ht="20.25" customHeight="1">
      <c r="D121" s="111"/>
      <c r="E121" s="111"/>
      <c r="F121" s="111"/>
      <c r="G121" s="111"/>
      <c r="H121" s="111"/>
      <c r="I121" s="111"/>
      <c r="J121" s="111"/>
    </row>
    <row r="122" spans="4:10" ht="20.25" customHeight="1">
      <c r="D122" s="111"/>
      <c r="E122" s="111"/>
      <c r="F122" s="111"/>
      <c r="G122" s="111"/>
      <c r="H122" s="111"/>
      <c r="I122" s="111"/>
      <c r="J122" s="111"/>
    </row>
    <row r="123" spans="4:10" ht="20.25" customHeight="1">
      <c r="D123" s="111"/>
      <c r="E123" s="111"/>
      <c r="F123" s="111"/>
      <c r="G123" s="111"/>
      <c r="H123" s="111"/>
      <c r="I123" s="111"/>
      <c r="J123" s="111"/>
    </row>
    <row r="124" spans="4:10" ht="20.25" customHeight="1">
      <c r="D124" s="111"/>
      <c r="E124" s="111"/>
      <c r="F124" s="111"/>
      <c r="G124" s="111"/>
      <c r="H124" s="111"/>
      <c r="I124" s="111"/>
      <c r="J124" s="111"/>
    </row>
    <row r="125" spans="4:10" ht="20.25" customHeight="1">
      <c r="D125" s="111"/>
      <c r="E125" s="111"/>
      <c r="F125" s="111"/>
      <c r="G125" s="111"/>
      <c r="H125" s="111"/>
      <c r="I125" s="111"/>
      <c r="J125" s="111"/>
    </row>
    <row r="126" spans="4:10" ht="20.25" customHeight="1">
      <c r="D126" s="111"/>
      <c r="E126" s="111"/>
      <c r="F126" s="111"/>
      <c r="G126" s="111"/>
      <c r="H126" s="111"/>
      <c r="I126" s="111"/>
      <c r="J126" s="111"/>
    </row>
    <row r="127" spans="4:10" ht="20.25" customHeight="1">
      <c r="D127" s="111"/>
      <c r="E127" s="111"/>
      <c r="F127" s="111"/>
      <c r="G127" s="111"/>
      <c r="H127" s="111"/>
      <c r="I127" s="111"/>
      <c r="J127" s="111"/>
    </row>
    <row r="128" spans="4:10" ht="20.25" customHeight="1">
      <c r="D128" s="111"/>
      <c r="E128" s="111"/>
      <c r="F128" s="111"/>
      <c r="G128" s="111"/>
      <c r="H128" s="111"/>
      <c r="I128" s="111"/>
      <c r="J128" s="111"/>
    </row>
    <row r="129" spans="4:10" ht="20.25" customHeight="1">
      <c r="D129" s="111"/>
      <c r="E129" s="111"/>
      <c r="F129" s="111"/>
      <c r="G129" s="111"/>
      <c r="H129" s="111"/>
      <c r="I129" s="111"/>
      <c r="J129" s="111"/>
    </row>
    <row r="130" spans="4:10" ht="20.25" customHeight="1">
      <c r="D130" s="111"/>
      <c r="E130" s="111"/>
      <c r="F130" s="111"/>
      <c r="G130" s="111"/>
      <c r="H130" s="111"/>
      <c r="I130" s="111"/>
      <c r="J130" s="111"/>
    </row>
    <row r="131" spans="4:10" ht="20.25" customHeight="1">
      <c r="D131" s="111"/>
      <c r="E131" s="111"/>
      <c r="F131" s="111"/>
      <c r="G131" s="111"/>
      <c r="H131" s="111"/>
      <c r="I131" s="111"/>
      <c r="J131" s="111"/>
    </row>
    <row r="132" spans="4:10" ht="20.25" customHeight="1">
      <c r="D132" s="111"/>
      <c r="E132" s="111"/>
      <c r="F132" s="111"/>
      <c r="G132" s="111"/>
      <c r="H132" s="111"/>
      <c r="I132" s="111"/>
      <c r="J132" s="111"/>
    </row>
    <row r="133" spans="4:10" ht="20.25" customHeight="1">
      <c r="D133" s="111"/>
      <c r="E133" s="111"/>
      <c r="F133" s="111"/>
      <c r="G133" s="111"/>
      <c r="H133" s="111"/>
      <c r="I133" s="111"/>
      <c r="J133" s="111"/>
    </row>
    <row r="134" spans="4:10" ht="20.25" customHeight="1">
      <c r="D134" s="111"/>
      <c r="E134" s="111"/>
      <c r="F134" s="111"/>
      <c r="G134" s="111"/>
      <c r="H134" s="111"/>
      <c r="I134" s="111"/>
      <c r="J134" s="111"/>
    </row>
    <row r="135" spans="4:10" ht="20.25" customHeight="1">
      <c r="D135" s="111"/>
      <c r="E135" s="111"/>
      <c r="F135" s="111"/>
      <c r="G135" s="111"/>
      <c r="H135" s="111"/>
      <c r="I135" s="111"/>
      <c r="J135" s="111"/>
    </row>
    <row r="136" spans="4:10" ht="20.25" customHeight="1">
      <c r="D136" s="111"/>
      <c r="E136" s="111"/>
      <c r="F136" s="111"/>
      <c r="G136" s="111"/>
      <c r="H136" s="111"/>
      <c r="I136" s="111"/>
      <c r="J136" s="111"/>
    </row>
    <row r="137" spans="4:10" ht="20.25" customHeight="1">
      <c r="D137" s="111"/>
      <c r="E137" s="111"/>
      <c r="F137" s="111"/>
      <c r="G137" s="111"/>
      <c r="H137" s="111"/>
      <c r="I137" s="111"/>
      <c r="J137" s="111"/>
    </row>
    <row r="138" spans="4:10" ht="20.25" customHeight="1">
      <c r="D138" s="111"/>
      <c r="E138" s="111"/>
      <c r="F138" s="111"/>
      <c r="G138" s="111"/>
      <c r="H138" s="111"/>
      <c r="I138" s="111"/>
      <c r="J138" s="111"/>
    </row>
    <row r="139" spans="4:10" ht="20.25" customHeight="1">
      <c r="D139" s="111"/>
      <c r="E139" s="111"/>
      <c r="F139" s="111"/>
      <c r="G139" s="111"/>
      <c r="H139" s="111"/>
      <c r="I139" s="111"/>
      <c r="J139" s="111"/>
    </row>
    <row r="140" spans="4:10" ht="20.25" customHeight="1">
      <c r="D140" s="111"/>
      <c r="E140" s="111"/>
      <c r="F140" s="111"/>
      <c r="G140" s="111"/>
      <c r="H140" s="111"/>
      <c r="I140" s="111"/>
      <c r="J140" s="111"/>
    </row>
    <row r="141" spans="4:10" ht="20.25" customHeight="1">
      <c r="D141" s="111"/>
      <c r="E141" s="111"/>
      <c r="F141" s="111"/>
      <c r="G141" s="111"/>
      <c r="H141" s="111"/>
      <c r="I141" s="111"/>
      <c r="J141" s="111"/>
    </row>
    <row r="142" spans="4:10" ht="20.25" customHeight="1">
      <c r="D142" s="111"/>
      <c r="E142" s="111"/>
      <c r="F142" s="111"/>
      <c r="G142" s="111"/>
      <c r="H142" s="111"/>
      <c r="I142" s="111"/>
      <c r="J142" s="111"/>
    </row>
    <row r="143" spans="4:10" ht="20.25" customHeight="1">
      <c r="D143" s="111"/>
      <c r="E143" s="111"/>
      <c r="F143" s="111"/>
      <c r="G143" s="111"/>
      <c r="H143" s="111"/>
      <c r="I143" s="111"/>
      <c r="J143" s="111"/>
    </row>
    <row r="144" spans="4:10" ht="20.25" customHeight="1">
      <c r="D144" s="111"/>
      <c r="E144" s="111"/>
      <c r="F144" s="111"/>
      <c r="G144" s="111"/>
      <c r="H144" s="111"/>
      <c r="I144" s="111"/>
      <c r="J144" s="111"/>
    </row>
    <row r="145" spans="4:10" ht="20.25" customHeight="1">
      <c r="D145" s="111"/>
      <c r="E145" s="111"/>
      <c r="F145" s="111"/>
      <c r="G145" s="111"/>
      <c r="H145" s="111"/>
      <c r="I145" s="111"/>
      <c r="J145" s="111"/>
    </row>
    <row r="146" spans="4:10" ht="20.25" customHeight="1">
      <c r="D146" s="111"/>
      <c r="E146" s="111"/>
      <c r="F146" s="111"/>
      <c r="G146" s="111"/>
      <c r="H146" s="111"/>
      <c r="I146" s="111"/>
      <c r="J146" s="111"/>
    </row>
    <row r="147" spans="4:10" ht="20.25" customHeight="1">
      <c r="D147" s="111"/>
      <c r="E147" s="111"/>
      <c r="F147" s="111"/>
      <c r="G147" s="111"/>
      <c r="H147" s="111"/>
      <c r="I147" s="111"/>
      <c r="J147" s="111"/>
    </row>
    <row r="148" spans="4:10" ht="20.25" customHeight="1">
      <c r="D148" s="111"/>
      <c r="E148" s="111"/>
      <c r="F148" s="111"/>
      <c r="G148" s="111"/>
      <c r="H148" s="111"/>
      <c r="I148" s="111"/>
      <c r="J148" s="111"/>
    </row>
    <row r="149" spans="4:10" ht="20.25" customHeight="1">
      <c r="D149" s="111"/>
      <c r="E149" s="111"/>
      <c r="F149" s="111"/>
      <c r="G149" s="111"/>
      <c r="H149" s="111"/>
      <c r="I149" s="111"/>
      <c r="J149" s="111"/>
    </row>
    <row r="150" spans="4:10" ht="20.25" customHeight="1">
      <c r="D150" s="111"/>
      <c r="E150" s="111"/>
      <c r="F150" s="111"/>
      <c r="G150" s="111"/>
      <c r="H150" s="111"/>
      <c r="I150" s="111"/>
      <c r="J150" s="111"/>
    </row>
    <row r="151" spans="4:10" ht="20.25" customHeight="1">
      <c r="D151" s="111"/>
      <c r="E151" s="111"/>
      <c r="F151" s="111"/>
      <c r="G151" s="111"/>
      <c r="H151" s="111"/>
      <c r="I151" s="111"/>
      <c r="J151" s="111"/>
    </row>
    <row r="152" spans="4:10" ht="20.25" customHeight="1">
      <c r="D152" s="111"/>
      <c r="E152" s="111"/>
      <c r="F152" s="111"/>
      <c r="G152" s="111"/>
      <c r="H152" s="111"/>
      <c r="I152" s="111"/>
      <c r="J152" s="111"/>
    </row>
    <row r="153" spans="4:10" ht="20.25" customHeight="1">
      <c r="D153" s="111"/>
      <c r="E153" s="111"/>
      <c r="F153" s="111"/>
      <c r="G153" s="111"/>
      <c r="H153" s="111"/>
      <c r="I153" s="111"/>
      <c r="J153" s="111"/>
    </row>
    <row r="154" spans="4:10" ht="20.25" customHeight="1">
      <c r="D154" s="111"/>
      <c r="E154" s="111"/>
      <c r="F154" s="111"/>
      <c r="G154" s="111"/>
      <c r="H154" s="111"/>
      <c r="I154" s="111"/>
      <c r="J154" s="111"/>
    </row>
    <row r="155" spans="4:10" ht="20.25" customHeight="1">
      <c r="D155" s="111"/>
      <c r="E155" s="111"/>
      <c r="F155" s="111"/>
      <c r="G155" s="111"/>
      <c r="H155" s="111"/>
      <c r="I155" s="111"/>
      <c r="J155" s="111"/>
    </row>
    <row r="156" spans="4:10" ht="20.25" customHeight="1">
      <c r="D156" s="111"/>
      <c r="E156" s="111"/>
      <c r="F156" s="111"/>
      <c r="G156" s="111"/>
      <c r="H156" s="111"/>
      <c r="I156" s="111"/>
      <c r="J156" s="111"/>
    </row>
    <row r="157" spans="4:10" ht="20.25" customHeight="1">
      <c r="D157" s="111"/>
      <c r="E157" s="111"/>
      <c r="F157" s="111"/>
      <c r="G157" s="111"/>
      <c r="H157" s="111"/>
      <c r="I157" s="111"/>
      <c r="J157" s="111"/>
    </row>
    <row r="158" spans="4:10" ht="23.15" customHeight="1">
      <c r="D158" s="111"/>
      <c r="E158" s="111"/>
      <c r="F158" s="111"/>
      <c r="G158" s="111"/>
      <c r="H158" s="111"/>
      <c r="I158" s="111"/>
      <c r="J158" s="111"/>
    </row>
    <row r="159" spans="4:10" ht="23.15" customHeight="1">
      <c r="D159" s="111"/>
      <c r="E159" s="111"/>
      <c r="F159" s="111"/>
      <c r="G159" s="111"/>
      <c r="H159" s="111"/>
      <c r="I159" s="111"/>
      <c r="J159" s="111"/>
    </row>
    <row r="160" spans="4:10" ht="23.15" customHeight="1">
      <c r="D160" s="111"/>
      <c r="E160" s="111"/>
      <c r="F160" s="111"/>
      <c r="G160" s="111"/>
      <c r="H160" s="111"/>
      <c r="I160" s="111"/>
      <c r="J160" s="111"/>
    </row>
    <row r="161" spans="4:10" ht="23.15" customHeight="1">
      <c r="D161" s="111"/>
      <c r="E161" s="111"/>
      <c r="F161" s="111"/>
      <c r="G161" s="111"/>
      <c r="H161" s="111"/>
      <c r="I161" s="111"/>
      <c r="J161" s="111"/>
    </row>
    <row r="162" spans="4:10" ht="23.15" customHeight="1">
      <c r="D162" s="111"/>
      <c r="E162" s="111"/>
      <c r="F162" s="111"/>
      <c r="G162" s="111"/>
      <c r="H162" s="111"/>
      <c r="I162" s="111"/>
      <c r="J162" s="111"/>
    </row>
    <row r="163" spans="4:10">
      <c r="D163" s="111"/>
      <c r="E163" s="111"/>
      <c r="F163" s="111"/>
      <c r="G163" s="111"/>
      <c r="H163" s="111"/>
      <c r="I163" s="111"/>
      <c r="J163" s="111"/>
    </row>
    <row r="164" spans="4:10">
      <c r="D164" s="111"/>
      <c r="E164" s="111"/>
      <c r="F164" s="111"/>
      <c r="G164" s="111"/>
      <c r="H164" s="111"/>
      <c r="I164" s="111"/>
      <c r="J164" s="111"/>
    </row>
    <row r="165" spans="4:10">
      <c r="D165" s="111"/>
      <c r="E165" s="111"/>
      <c r="F165" s="111"/>
      <c r="G165" s="111"/>
      <c r="H165" s="111"/>
      <c r="I165" s="111"/>
      <c r="J165" s="111"/>
    </row>
    <row r="166" spans="4:10">
      <c r="D166" s="111"/>
      <c r="E166" s="111"/>
      <c r="F166" s="111"/>
      <c r="G166" s="111"/>
      <c r="H166" s="111"/>
      <c r="I166" s="111"/>
      <c r="J166" s="111"/>
    </row>
  </sheetData>
  <mergeCells count="14">
    <mergeCell ref="A43:J43"/>
    <mergeCell ref="A39:J39"/>
    <mergeCell ref="H45:J45"/>
    <mergeCell ref="D7:F7"/>
    <mergeCell ref="A5:J5"/>
    <mergeCell ref="D45:F45"/>
    <mergeCell ref="A41:J41"/>
    <mergeCell ref="A40:J40"/>
    <mergeCell ref="A42:J42"/>
    <mergeCell ref="A1:J1"/>
    <mergeCell ref="A2:J2"/>
    <mergeCell ref="A3:J3"/>
    <mergeCell ref="A4:J4"/>
    <mergeCell ref="H7:J7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1" ma:contentTypeDescription="Create a new document." ma:contentTypeScope="" ma:versionID="f80098dedbc24b23b6bb10b3b25b1699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e97c4d2424b2454a4eba94476d6afb2d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B3D92E-4CAB-4A34-8928-CFBC052F6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งบดุล</vt:lpstr>
      <vt:lpstr>งบดุล 2</vt:lpstr>
      <vt:lpstr>กำไร3</vt:lpstr>
      <vt:lpstr>กำไร9</vt:lpstr>
      <vt:lpstr>ส่วนผู้ถือหุ้น-รวม</vt:lpstr>
      <vt:lpstr>ส่วนผู้ถือหุ้น-เฉพาะ</vt:lpstr>
      <vt:lpstr>กระแสเงินสด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wiamwong@deloitte.com</cp:lastModifiedBy>
  <cp:lastPrinted>2021-11-12T02:46:29Z</cp:lastPrinted>
  <dcterms:created xsi:type="dcterms:W3CDTF">2001-11-22T03:33:02Z</dcterms:created>
  <dcterms:modified xsi:type="dcterms:W3CDTF">2021-11-12T02:47:37Z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</Properties>
</file>