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9) YEAR 21-64 (PUBLIC)\TCCC (3001353)\"/>
    </mc:Choice>
  </mc:AlternateContent>
  <xr:revisionPtr revIDLastSave="0" documentId="13_ncr:1_{180B392E-2A4C-4A9F-91AB-4ACB71A06D59}" xr6:coauthVersionLast="46" xr6:coauthVersionMax="47" xr10:uidLastSave="{00000000-0000-0000-0000-000000000000}"/>
  <bookViews>
    <workbookView xWindow="-110" yWindow="-110" windowWidth="19420" windowHeight="10420" tabRatio="798" xr2:uid="{00000000-000D-0000-FFFF-FFFF00000000}"/>
  </bookViews>
  <sheets>
    <sheet name="ASSET" sheetId="27" r:id="rId1"/>
    <sheet name="LIABILITIES" sheetId="28" r:id="rId2"/>
    <sheet name="INCOME" sheetId="29" r:id="rId3"/>
    <sheet name="SHAREHOLDER-CONSOL" sheetId="30" r:id="rId4"/>
    <sheet name="SHAREHOLDER-COMPANY" sheetId="31" r:id="rId5"/>
    <sheet name="CASH FLOW" sheetId="33" r:id="rId6"/>
  </sheets>
  <definedNames>
    <definedName name="_xlnm._FilterDatabase" localSheetId="2" hidden="1">INCOME!#REF!</definedName>
    <definedName name="AS2DocOpenMode" hidden="1">"AS2DocumentEdit"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31" l="1"/>
  <c r="C19" i="33" l="1"/>
  <c r="C67" i="28" l="1"/>
  <c r="C64" i="28"/>
  <c r="M24" i="30"/>
  <c r="X24" i="30"/>
  <c r="D61" i="29" l="1"/>
  <c r="D73" i="29"/>
  <c r="D74" i="29"/>
  <c r="D67" i="29"/>
  <c r="D78" i="29" s="1"/>
  <c r="D68" i="29"/>
  <c r="D69" i="29" l="1"/>
  <c r="D75" i="29"/>
  <c r="D27" i="29" l="1"/>
  <c r="C66" i="28"/>
  <c r="C68" i="28" s="1"/>
  <c r="G27" i="27"/>
  <c r="G16" i="27"/>
  <c r="C16" i="27"/>
  <c r="C67" i="33"/>
  <c r="D16" i="29"/>
  <c r="C12" i="33"/>
  <c r="U24" i="30"/>
  <c r="C18" i="28"/>
  <c r="G28" i="27" l="1"/>
  <c r="C25" i="27"/>
  <c r="C27" i="27" s="1"/>
  <c r="C28" i="27" s="1"/>
  <c r="C16" i="28" l="1"/>
  <c r="C24" i="28" l="1"/>
  <c r="C26" i="28" s="1"/>
  <c r="C13" i="28"/>
  <c r="C19" i="28" s="1"/>
  <c r="C27" i="28" s="1"/>
  <c r="C69" i="28" s="1"/>
  <c r="G67" i="33"/>
  <c r="G57" i="33"/>
  <c r="C57" i="33"/>
  <c r="G25" i="33"/>
  <c r="F78" i="29"/>
  <c r="H61" i="29"/>
  <c r="H14" i="29"/>
  <c r="H17" i="29" s="1"/>
  <c r="D14" i="29"/>
  <c r="D17" i="29" s="1"/>
  <c r="G66" i="28"/>
  <c r="G26" i="28"/>
  <c r="G19" i="28"/>
  <c r="G27" i="28" l="1"/>
  <c r="D19" i="29"/>
  <c r="D22" i="29" s="1"/>
  <c r="D23" i="29" s="1"/>
  <c r="D26" i="29" s="1"/>
  <c r="D28" i="29" s="1"/>
  <c r="H19" i="29"/>
  <c r="H18" i="29"/>
  <c r="H22" i="29" s="1"/>
  <c r="D64" i="29" l="1"/>
  <c r="C10" i="33"/>
  <c r="C25" i="33" s="1"/>
  <c r="C37" i="33" s="1"/>
  <c r="C39" i="33" s="1"/>
  <c r="C71" i="33" s="1"/>
  <c r="G37" i="33"/>
  <c r="G39" i="33" s="1"/>
  <c r="G71" i="33" s="1"/>
  <c r="T18" i="31" l="1"/>
  <c r="T17" i="31"/>
  <c r="AA24" i="30"/>
  <c r="U22" i="30"/>
  <c r="H23" i="29"/>
  <c r="H26" i="29" s="1"/>
  <c r="H28" i="29" s="1"/>
  <c r="G68" i="28"/>
  <c r="G69" i="28" s="1"/>
  <c r="H78" i="29" l="1"/>
  <c r="H64" i="29"/>
  <c r="AA22" i="30"/>
  <c r="J75" i="29"/>
  <c r="J69" i="29"/>
  <c r="J61" i="29"/>
  <c r="F75" i="29"/>
  <c r="F69" i="29"/>
  <c r="F61" i="29"/>
  <c r="J22" i="29" l="1"/>
  <c r="J14" i="29"/>
  <c r="J17" i="29" s="1"/>
  <c r="F22" i="29"/>
  <c r="F14" i="29"/>
  <c r="F17" i="29" s="1"/>
  <c r="E67" i="33"/>
  <c r="I67" i="33"/>
  <c r="I57" i="33"/>
  <c r="E57" i="33"/>
  <c r="E25" i="33"/>
  <c r="I25" i="33"/>
  <c r="X19" i="30"/>
  <c r="X21" i="30" s="1"/>
  <c r="X25" i="30" s="1"/>
  <c r="Q19" i="30"/>
  <c r="Q21" i="30" s="1"/>
  <c r="Q25" i="30" s="1"/>
  <c r="M19" i="30"/>
  <c r="M21" i="30" s="1"/>
  <c r="M25" i="30" s="1"/>
  <c r="J19" i="30"/>
  <c r="J21" i="30" s="1"/>
  <c r="J25" i="30" s="1"/>
  <c r="G19" i="30"/>
  <c r="G21" i="30" s="1"/>
  <c r="G25" i="30" s="1"/>
  <c r="D19" i="30"/>
  <c r="D21" i="30" s="1"/>
  <c r="D25" i="30" s="1"/>
  <c r="U18" i="30"/>
  <c r="AA18" i="30" s="1"/>
  <c r="U17" i="30"/>
  <c r="AA17" i="30" s="1"/>
  <c r="U16" i="30"/>
  <c r="AA16" i="30" s="1"/>
  <c r="U15" i="30"/>
  <c r="AA15" i="30" s="1"/>
  <c r="Q14" i="31"/>
  <c r="Q16" i="31" s="1"/>
  <c r="Q19" i="31" s="1"/>
  <c r="Q20" i="31" s="1"/>
  <c r="M14" i="31"/>
  <c r="M16" i="31" s="1"/>
  <c r="I14" i="31"/>
  <c r="I16" i="31" s="1"/>
  <c r="E14" i="31"/>
  <c r="E16" i="31" s="1"/>
  <c r="T13" i="31"/>
  <c r="T12" i="31"/>
  <c r="T11" i="31"/>
  <c r="I66" i="28"/>
  <c r="I68" i="28" s="1"/>
  <c r="E66" i="28"/>
  <c r="E68" i="28" s="1"/>
  <c r="I24" i="28"/>
  <c r="I26" i="28" s="1"/>
  <c r="I18" i="28"/>
  <c r="I16" i="28"/>
  <c r="I13" i="28"/>
  <c r="E24" i="28"/>
  <c r="E26" i="28" s="1"/>
  <c r="E18" i="28"/>
  <c r="E16" i="28"/>
  <c r="E13" i="28"/>
  <c r="I27" i="27"/>
  <c r="I12" i="27"/>
  <c r="I16" i="27" s="1"/>
  <c r="E27" i="27"/>
  <c r="E12" i="27"/>
  <c r="T14" i="31" l="1"/>
  <c r="T16" i="31" s="1"/>
  <c r="T19" i="31" s="1"/>
  <c r="T20" i="31" s="1"/>
  <c r="E16" i="27"/>
  <c r="E28" i="27" s="1"/>
  <c r="I19" i="28"/>
  <c r="I27" i="28" s="1"/>
  <c r="I69" i="28" s="1"/>
  <c r="I37" i="33"/>
  <c r="I39" i="33" s="1"/>
  <c r="I71" i="33" s="1"/>
  <c r="I73" i="33" s="1"/>
  <c r="E37" i="33"/>
  <c r="E39" i="33" s="1"/>
  <c r="E71" i="33" s="1"/>
  <c r="E73" i="33" s="1"/>
  <c r="J23" i="29"/>
  <c r="J26" i="29" s="1"/>
  <c r="J28" i="29" s="1"/>
  <c r="F23" i="29"/>
  <c r="F26" i="29" s="1"/>
  <c r="F28" i="29" s="1"/>
  <c r="F64" i="29" s="1"/>
  <c r="E19" i="28"/>
  <c r="E27" i="28" s="1"/>
  <c r="E69" i="28" s="1"/>
  <c r="I28" i="27"/>
  <c r="AA19" i="30"/>
  <c r="U19" i="30"/>
  <c r="U21" i="30" s="1"/>
  <c r="C72" i="33" l="1"/>
  <c r="C73" i="33" s="1"/>
  <c r="C74" i="33" s="1"/>
  <c r="E74" i="33"/>
  <c r="G72" i="33"/>
  <c r="G73" i="33" s="1"/>
  <c r="G74" i="33" s="1"/>
  <c r="I74" i="33"/>
  <c r="J78" i="29"/>
  <c r="J64" i="29"/>
  <c r="AA21" i="30"/>
  <c r="H69" i="29"/>
  <c r="H75" i="29"/>
  <c r="I19" i="31"/>
  <c r="M19" i="31"/>
  <c r="U23" i="30"/>
  <c r="AA23" i="30" s="1"/>
  <c r="AA25" i="30" l="1"/>
  <c r="U25" i="30"/>
  <c r="E19" i="31"/>
</calcChain>
</file>

<file path=xl/sharedStrings.xml><?xml version="1.0" encoding="utf-8"?>
<sst xmlns="http://schemas.openxmlformats.org/spreadsheetml/2006/main" count="300" uniqueCount="199">
  <si>
    <t>THAI  CENTRAL  CHEMICAL  PUBLIC  COMPANY  LIMITED  AND  SUBSIDIARIES</t>
  </si>
  <si>
    <t>ASSETS</t>
  </si>
  <si>
    <t>CURRENT  ASSETS</t>
  </si>
  <si>
    <t>Other current assets</t>
  </si>
  <si>
    <t>Total Current Assets</t>
  </si>
  <si>
    <t>TOTAL  ASSETS</t>
  </si>
  <si>
    <t>BAHT</t>
  </si>
  <si>
    <t xml:space="preserve">CURRENT  LIABILITIES </t>
  </si>
  <si>
    <t>Other current liabilities</t>
  </si>
  <si>
    <t>Total Current Liabilities</t>
  </si>
  <si>
    <t>TOTAL  LIABILITIES</t>
  </si>
  <si>
    <t>Authorized share capital</t>
  </si>
  <si>
    <t>Issued and paid-up share capital</t>
  </si>
  <si>
    <t>RETAINED  EARNINGS</t>
  </si>
  <si>
    <t>Appropriated</t>
  </si>
  <si>
    <t>Other income</t>
  </si>
  <si>
    <t>Interest income</t>
  </si>
  <si>
    <t>Unappropriated</t>
  </si>
  <si>
    <t>Inventories</t>
  </si>
  <si>
    <t>CASH  FLOWS  FROM  INVESTING  ACTIVITIES</t>
  </si>
  <si>
    <t>Cash and cash equivalents</t>
  </si>
  <si>
    <t xml:space="preserve">Issued and </t>
  </si>
  <si>
    <t>Discount on</t>
  </si>
  <si>
    <t>Total</t>
  </si>
  <si>
    <t xml:space="preserve">NON-CURRENT  LIABILITIES </t>
  </si>
  <si>
    <t xml:space="preserve">Other non-current assets </t>
  </si>
  <si>
    <t xml:space="preserve">Unappropriated </t>
  </si>
  <si>
    <t>Retained Earnings</t>
  </si>
  <si>
    <t xml:space="preserve">SHARE  CAPITAL  </t>
  </si>
  <si>
    <t>Cash and cash equivalents as at January 1,</t>
  </si>
  <si>
    <t>FINANCIAL  STATEMENTS</t>
  </si>
  <si>
    <t>CONSOLIDATED</t>
  </si>
  <si>
    <t>SEPARATE</t>
  </si>
  <si>
    <t>Cash paid for income tax</t>
  </si>
  <si>
    <t>Legal reserve</t>
  </si>
  <si>
    <t>NON-CURRENT  ASSETS</t>
  </si>
  <si>
    <t>Notes</t>
  </si>
  <si>
    <t xml:space="preserve">Investments in subsidiaries </t>
  </si>
  <si>
    <t>Selling expenses</t>
  </si>
  <si>
    <t>Administrative expenses</t>
  </si>
  <si>
    <t>Interest received</t>
  </si>
  <si>
    <t>Total Non-current Assets</t>
  </si>
  <si>
    <t>Total Non-current Liabilities</t>
  </si>
  <si>
    <t>Gross profit</t>
  </si>
  <si>
    <t>Adjusted by</t>
  </si>
  <si>
    <t>CASH  FLOWS  FROM  FINANCING  ACTIVITIES</t>
  </si>
  <si>
    <t>Finance costs</t>
  </si>
  <si>
    <t>NON-CONTROLLING  INTERESTS</t>
  </si>
  <si>
    <t>Non-controlling interests</t>
  </si>
  <si>
    <t>Non-</t>
  </si>
  <si>
    <t>Profit before expenses</t>
  </si>
  <si>
    <t>Total Expenses</t>
  </si>
  <si>
    <t>Current income tax payable</t>
  </si>
  <si>
    <t>Investment in an associate</t>
  </si>
  <si>
    <t>Revenues from services</t>
  </si>
  <si>
    <t>Share of profit from investment in an associate</t>
  </si>
  <si>
    <t>Deferred tax assets</t>
  </si>
  <si>
    <t>Deferred tax liabilities</t>
  </si>
  <si>
    <t>Dividend paid to non-controlling interests of subsidiaries</t>
  </si>
  <si>
    <t>Net cash provided by operating activities</t>
  </si>
  <si>
    <t>Net cash used in financing activities</t>
  </si>
  <si>
    <t>Property, plant and equipment</t>
  </si>
  <si>
    <t>Notes to the financial statements form an integral part of these statements</t>
  </si>
  <si>
    <t>Total comprehensive income for the year</t>
  </si>
  <si>
    <t>Cash and cash equivalents as at December 31,</t>
  </si>
  <si>
    <t>CASH  FLOWS  FROM  OPERATING  ACTIVITIES</t>
  </si>
  <si>
    <t>ATTRIBUTABLE  TO</t>
  </si>
  <si>
    <t>FOR  THE  YEAR - NET  OF  INCOME  TAX</t>
  </si>
  <si>
    <t>CONSOLIDATED  FINANCIAL  STATEMENTS</t>
  </si>
  <si>
    <t>SEPARATE  FINANCIAL  STATEMENTS</t>
  </si>
  <si>
    <t>584,716,118 ordinary shares of Baht 3 each</t>
  </si>
  <si>
    <t xml:space="preserve">584,714,068 ordinary shares of Baht 3 each, </t>
  </si>
  <si>
    <t>fully paid</t>
  </si>
  <si>
    <t xml:space="preserve">Revenues from sales </t>
  </si>
  <si>
    <t>OTHER  COMPREHENSIVE  INCOME  (LOSS)</t>
  </si>
  <si>
    <t xml:space="preserve">TOTAL  COMPREHENSIVE  INCOME  </t>
  </si>
  <si>
    <t>Employee benefit obligations expense</t>
  </si>
  <si>
    <t>Investment properties</t>
  </si>
  <si>
    <t>Net increase (decrease) in cash and cash equivalents</t>
  </si>
  <si>
    <t>UNIT : BAHT</t>
  </si>
  <si>
    <t>PROFIT  ATTRIBUTABLE  TO</t>
  </si>
  <si>
    <t>STATEMENTS  OF  CASH  FLOWS</t>
  </si>
  <si>
    <t>Dividend income</t>
  </si>
  <si>
    <t>Note</t>
  </si>
  <si>
    <t>Other non-current liabilities</t>
  </si>
  <si>
    <t xml:space="preserve">Exchange differences </t>
  </si>
  <si>
    <r>
      <t>STATEMENTS  OF  FINANCIAL  POSITION</t>
    </r>
    <r>
      <rPr>
        <sz val="10"/>
        <rFont val="Times New Roman"/>
        <family val="1"/>
      </rPr>
      <t xml:space="preserve">  (CONTINUED)</t>
    </r>
  </si>
  <si>
    <r>
      <t xml:space="preserve">STATEMENTS  OF  CASH  FLOWS  </t>
    </r>
    <r>
      <rPr>
        <sz val="10"/>
        <rFont val="Times New Roman"/>
        <family val="1"/>
      </rPr>
      <t>(CONTINUED)</t>
    </r>
  </si>
  <si>
    <t>FOR  THE  YEAR</t>
  </si>
  <si>
    <t xml:space="preserve">    LIABILITIES  AND  SHAREHOLDERS’  EQUITY</t>
  </si>
  <si>
    <t>SHAREHOLDERS’   EQUITY</t>
  </si>
  <si>
    <t>TOTAL  SHAREHOLDERS’   EQUITY</t>
  </si>
  <si>
    <t>paid-up</t>
  </si>
  <si>
    <t>share capital</t>
  </si>
  <si>
    <t>Attributions to owners of the parent</t>
  </si>
  <si>
    <t>ordinary</t>
  </si>
  <si>
    <t>shares</t>
  </si>
  <si>
    <t>Retained earnings</t>
  </si>
  <si>
    <t>attributions to</t>
  </si>
  <si>
    <t>of foreign subsidiary</t>
  </si>
  <si>
    <t>controlling</t>
  </si>
  <si>
    <t>interests</t>
  </si>
  <si>
    <t>shareholders'</t>
  </si>
  <si>
    <t>equity</t>
  </si>
  <si>
    <t xml:space="preserve">shareholders’ </t>
  </si>
  <si>
    <t>Interest paid</t>
  </si>
  <si>
    <r>
      <t>STATEMENTS  OF  FINANCIAL  POSITION</t>
    </r>
    <r>
      <rPr>
        <sz val="10"/>
        <rFont val="Times New Roman"/>
        <family val="1"/>
      </rPr>
      <t xml:space="preserve">  </t>
    </r>
  </si>
  <si>
    <t xml:space="preserve">Costs of the sales of goods </t>
  </si>
  <si>
    <t>Costs of the rendering of services</t>
  </si>
  <si>
    <t>Managements’ remuneration</t>
  </si>
  <si>
    <t xml:space="preserve">STATEMENT  OF  CHANGES  IN  SHAREHOLDERS’  EQUITY  </t>
  </si>
  <si>
    <t>Non-current provision for employee benefit</t>
  </si>
  <si>
    <t xml:space="preserve">LIABILITIES  AND  SHAREHOLDERS’   EQUITY </t>
  </si>
  <si>
    <t>Trade and other current receivables</t>
  </si>
  <si>
    <t>Trade and other current payables</t>
  </si>
  <si>
    <t xml:space="preserve">Gains (losses) on remeasurements of </t>
  </si>
  <si>
    <t>owners of parent</t>
  </si>
  <si>
    <t>Dividends</t>
  </si>
  <si>
    <t xml:space="preserve">  defined benefit plans</t>
  </si>
  <si>
    <t xml:space="preserve">WEIGHTED  AVERAGE  NUMBER  </t>
  </si>
  <si>
    <t xml:space="preserve">OF  ORDINARY  SHARES  </t>
  </si>
  <si>
    <t>SHARES</t>
  </si>
  <si>
    <r>
      <t xml:space="preserve">STATEMENTS  OF  COMPREHENSIVE  INCOME  </t>
    </r>
    <r>
      <rPr>
        <sz val="10"/>
        <rFont val="Times New Roman"/>
        <family val="1"/>
      </rPr>
      <t>(CONTINUED)</t>
    </r>
  </si>
  <si>
    <t>STATEMENTS  OF  COMPREHENSIVE  INCOME</t>
  </si>
  <si>
    <t xml:space="preserve">Exchange differences on translation of </t>
  </si>
  <si>
    <t>financial statements of foreign subsidiary</t>
  </si>
  <si>
    <t>Dividend received from subsidiaries</t>
  </si>
  <si>
    <t xml:space="preserve">    (CONTINUED)</t>
  </si>
  <si>
    <t xml:space="preserve">Cash received from bank overdrafts </t>
  </si>
  <si>
    <t xml:space="preserve">Bank overdrafts and short-term borrowings </t>
  </si>
  <si>
    <t>from financial institutions</t>
  </si>
  <si>
    <t xml:space="preserve">Income tax expense </t>
  </si>
  <si>
    <t>PROFIT  FOR  THE  YEAR</t>
  </si>
  <si>
    <t>PROFIT  BEFORE  INCOME  TAX  EXPENSE</t>
  </si>
  <si>
    <t xml:space="preserve">  reclassified subsequently to profit or loss</t>
  </si>
  <si>
    <t>Beginning balances as at January 1, 2020</t>
  </si>
  <si>
    <t>Ending balances as at December 31, 2020</t>
  </si>
  <si>
    <t>Other current financial assets</t>
  </si>
  <si>
    <t>Right-of-use assets</t>
  </si>
  <si>
    <t>Other intangible assets other than goodwill</t>
  </si>
  <si>
    <t>Current portion of lease liabilities</t>
  </si>
  <si>
    <t>Current provision for employee benefits</t>
  </si>
  <si>
    <t>Lease liabilities</t>
  </si>
  <si>
    <t>OTHER  COMPONENTS  OF  SHAREHOLDERS’  EQUITY</t>
  </si>
  <si>
    <t xml:space="preserve">TOTAL  LIABILITIES  AND  SHAREHOLDERS’  EQUITY </t>
  </si>
  <si>
    <t>Profit from operating activities</t>
  </si>
  <si>
    <t>Item that will be reclassified subsequently</t>
  </si>
  <si>
    <t xml:space="preserve">  to profit or loss</t>
  </si>
  <si>
    <t>Items  that will not be reclassified subsequently</t>
  </si>
  <si>
    <t xml:space="preserve">Income tax relating to items that will not be </t>
  </si>
  <si>
    <t>Owners of the parent</t>
  </si>
  <si>
    <t>Profit for the year</t>
  </si>
  <si>
    <t>Income tax expense</t>
  </si>
  <si>
    <t>Depreciation and amortization</t>
  </si>
  <si>
    <t>Changes in operating assets and liabilities</t>
  </si>
  <si>
    <t>Total adjustments from reconciliation of profit</t>
  </si>
  <si>
    <t>Net cash provided by operations</t>
  </si>
  <si>
    <t>Cash repayment for lease agreements</t>
  </si>
  <si>
    <t>Cash payment for dividend</t>
  </si>
  <si>
    <t>Cash payment for dividend - subsidiaries</t>
  </si>
  <si>
    <t>6 and 15</t>
  </si>
  <si>
    <t>Other current financial liabilities</t>
  </si>
  <si>
    <t>24.2.2</t>
  </si>
  <si>
    <t>24.1.1</t>
  </si>
  <si>
    <t>24.1.2</t>
  </si>
  <si>
    <t>(Increase) decrease in time deposit</t>
  </si>
  <si>
    <t>Expected credit losses (reversal)</t>
  </si>
  <si>
    <r>
      <t xml:space="preserve">AS  AT  DECEMBER  </t>
    </r>
    <r>
      <rPr>
        <b/>
        <sz val="11"/>
        <rFont val="Times New Roman"/>
        <family val="1"/>
      </rPr>
      <t>31,  2021</t>
    </r>
  </si>
  <si>
    <r>
      <t xml:space="preserve">FOR  THE  YEAR  ENDED  DECEMBER  </t>
    </r>
    <r>
      <rPr>
        <b/>
        <sz val="11"/>
        <rFont val="Times New Roman"/>
        <family val="1"/>
      </rPr>
      <t>31,  2021</t>
    </r>
  </si>
  <si>
    <r>
      <t xml:space="preserve">FOR  THE  YEAR  ENDED  DECEMBER </t>
    </r>
    <r>
      <rPr>
        <b/>
        <sz val="11"/>
        <rFont val="Times New Roman"/>
        <family val="1"/>
      </rPr>
      <t xml:space="preserve"> 31,  2021</t>
    </r>
  </si>
  <si>
    <t>Beginning balances as at January 1, 2021</t>
  </si>
  <si>
    <t>Ending balances as at December 31, 2021</t>
  </si>
  <si>
    <t>TOTAL  ATTRIBUTIONS  TO  OWNERS  OF  THE  PARENT</t>
  </si>
  <si>
    <t xml:space="preserve">DISCOUNT  ON  ORDINARY  SHARES  </t>
  </si>
  <si>
    <t>Loss on impairment of investment in subsidiary</t>
  </si>
  <si>
    <t>Operating assets (increase) decrease</t>
  </si>
  <si>
    <t>Operating liabilities increase (decrease)</t>
  </si>
  <si>
    <t>Other non-current assets</t>
  </si>
  <si>
    <t xml:space="preserve">Other current liabilities </t>
  </si>
  <si>
    <t>Cash paid for employee benefit obligations</t>
  </si>
  <si>
    <t>Appropriated - Legal reserve</t>
  </si>
  <si>
    <t>Other components of</t>
  </si>
  <si>
    <t>shareholders’ equity</t>
  </si>
  <si>
    <t>financial statements</t>
  </si>
  <si>
    <t>on translation of</t>
  </si>
  <si>
    <t>plant and equipment</t>
  </si>
  <si>
    <t xml:space="preserve">Cash paid for purchases of property, </t>
  </si>
  <si>
    <t xml:space="preserve">Cash received from disposal of property, </t>
  </si>
  <si>
    <t>and short-term borrowings from</t>
  </si>
  <si>
    <t>financial institutions</t>
  </si>
  <si>
    <t>on cash and cash equivalents</t>
  </si>
  <si>
    <t xml:space="preserve">Effect of exchange rate changes </t>
  </si>
  <si>
    <t>Loss on diminution in value of inventories</t>
  </si>
  <si>
    <t>and equipment</t>
  </si>
  <si>
    <t>Unrealized loss on exchange rate</t>
  </si>
  <si>
    <t>investing activities</t>
  </si>
  <si>
    <t xml:space="preserve">Net cash provided by (used in) </t>
  </si>
  <si>
    <t>Gain on disposal of property, plant</t>
  </si>
  <si>
    <t>BASIC  EARNINGS  PER 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</si>
</sst>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\-"/>
    <numFmt numFmtId="167" formatCode="_(* #,##0.0000_);_(* \(#,##0.0000\);_(* &quot;-&quot;????_);_(@_)"/>
    <numFmt numFmtId="168" formatCode="_(* #,##0.000000_);_(* \(#,##0.000000\);_(* &quot;-&quot;??????_);_(@_)"/>
    <numFmt numFmtId="169" formatCode="_-* #,##0_-;\-* #,##0_-;_-* &quot;-&quot;??_-;_-@_-"/>
    <numFmt numFmtId="170" formatCode="_(* #,##0_);_(* \(#,##0\);_(* &quot;-&quot;????_);_(@_)"/>
    <numFmt numFmtId="171" formatCode="#,##0.00_)\(###0.00\)"/>
  </numFmts>
  <fonts count="17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sz val="14"/>
      <name val="Angsana New"/>
      <family val="1"/>
      <charset val="222"/>
    </font>
    <font>
      <b/>
      <sz val="11"/>
      <name val="Times New Roman"/>
      <family val="1"/>
    </font>
    <font>
      <sz val="9"/>
      <name val="Times New Roman"/>
      <family val="1"/>
    </font>
    <font>
      <sz val="9"/>
      <color theme="0"/>
      <name val="Times New Roman"/>
      <family val="1"/>
    </font>
    <font>
      <sz val="10"/>
      <color theme="5"/>
      <name val="Times New Roman"/>
      <family val="1"/>
    </font>
    <font>
      <sz val="10"/>
      <color rgb="FFFF0000"/>
      <name val="Times New Roman"/>
      <family val="1"/>
    </font>
    <font>
      <sz val="10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</cellStyleXfs>
  <cellXfs count="146">
    <xf numFmtId="0" fontId="0" fillId="0" borderId="0" xfId="0"/>
    <xf numFmtId="0" fontId="7" fillId="0" borderId="0" xfId="9" applyFont="1" applyFill="1" applyAlignment="1">
      <alignment vertical="center"/>
    </xf>
    <xf numFmtId="164" fontId="8" fillId="0" borderId="0" xfId="9" applyNumberFormat="1" applyFont="1" applyFill="1" applyAlignment="1">
      <alignment vertical="center"/>
    </xf>
    <xf numFmtId="0" fontId="8" fillId="0" borderId="0" xfId="9" applyFont="1" applyFill="1" applyAlignment="1">
      <alignment horizontal="left" vertical="center" indent="2"/>
    </xf>
    <xf numFmtId="37" fontId="8" fillId="0" borderId="0" xfId="1" applyNumberFormat="1" applyFont="1" applyFill="1" applyAlignment="1">
      <alignment vertical="center"/>
    </xf>
    <xf numFmtId="0" fontId="8" fillId="0" borderId="0" xfId="9" applyFont="1" applyFill="1" applyAlignment="1">
      <alignment horizontal="center" vertical="center"/>
    </xf>
    <xf numFmtId="0" fontId="8" fillId="0" borderId="0" xfId="9" applyFont="1" applyFill="1" applyAlignment="1">
      <alignment horizontal="left" vertical="center" indent="4"/>
    </xf>
    <xf numFmtId="37" fontId="8" fillId="0" borderId="0" xfId="9" applyNumberFormat="1" applyFont="1" applyFill="1" applyAlignment="1">
      <alignment vertical="center"/>
    </xf>
    <xf numFmtId="37" fontId="8" fillId="0" borderId="0" xfId="9" applyNumberFormat="1" applyFont="1" applyFill="1" applyBorder="1" applyAlignment="1">
      <alignment vertical="center"/>
    </xf>
    <xf numFmtId="0" fontId="8" fillId="0" borderId="0" xfId="9" applyFont="1" applyFill="1" applyAlignment="1">
      <alignment horizontal="left" vertical="center" indent="3"/>
    </xf>
    <xf numFmtId="37" fontId="8" fillId="0" borderId="0" xfId="1" applyNumberFormat="1" applyFont="1" applyFill="1" applyAlignment="1">
      <alignment horizontal="right" vertical="center"/>
    </xf>
    <xf numFmtId="169" fontId="8" fillId="0" borderId="0" xfId="1" applyNumberFormat="1" applyFont="1" applyFill="1" applyAlignment="1">
      <alignment vertical="center"/>
    </xf>
    <xf numFmtId="37" fontId="8" fillId="0" borderId="0" xfId="9" applyNumberFormat="1" applyFont="1" applyFill="1" applyAlignment="1">
      <alignment horizontal="right" vertical="center"/>
    </xf>
    <xf numFmtId="0" fontId="6" fillId="0" borderId="0" xfId="9" applyFont="1" applyFill="1" applyAlignment="1">
      <alignment vertical="center"/>
    </xf>
    <xf numFmtId="166" fontId="8" fillId="0" borderId="0" xfId="1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Alignment="1">
      <alignment horizontal="right" vertical="center"/>
    </xf>
    <xf numFmtId="37" fontId="8" fillId="0" borderId="0" xfId="0" applyNumberFormat="1" applyFont="1" applyFill="1" applyBorder="1" applyAlignment="1">
      <alignment vertical="center"/>
    </xf>
    <xf numFmtId="37" fontId="8" fillId="0" borderId="1" xfId="9" applyNumberFormat="1" applyFont="1" applyFill="1" applyBorder="1" applyAlignment="1">
      <alignment vertical="center"/>
    </xf>
    <xf numFmtId="37" fontId="8" fillId="0" borderId="0" xfId="1" applyNumberFormat="1" applyFont="1" applyFill="1" applyBorder="1" applyAlignment="1">
      <alignment vertical="center"/>
    </xf>
    <xf numFmtId="37" fontId="8" fillId="0" borderId="2" xfId="9" applyNumberFormat="1" applyFont="1" applyFill="1" applyBorder="1" applyAlignment="1">
      <alignment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 indent="2"/>
    </xf>
    <xf numFmtId="37" fontId="8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7" fontId="8" fillId="0" borderId="0" xfId="0" applyNumberFormat="1" applyFont="1" applyFill="1" applyBorder="1" applyAlignment="1">
      <alignment horizontal="center" vertical="center"/>
    </xf>
    <xf numFmtId="37" fontId="8" fillId="0" borderId="2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 indent="4"/>
    </xf>
    <xf numFmtId="0" fontId="8" fillId="0" borderId="0" xfId="0" applyFont="1" applyFill="1" applyAlignment="1">
      <alignment horizontal="left" vertical="center" indent="3"/>
    </xf>
    <xf numFmtId="37" fontId="8" fillId="0" borderId="2" xfId="0" applyNumberFormat="1" applyFont="1" applyFill="1" applyBorder="1" applyAlignment="1">
      <alignment vertical="center"/>
    </xf>
    <xf numFmtId="0" fontId="9" fillId="0" borderId="0" xfId="9" applyFont="1" applyFill="1" applyAlignment="1">
      <alignment vertical="center"/>
    </xf>
    <xf numFmtId="164" fontId="9" fillId="0" borderId="0" xfId="9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8" fillId="0" borderId="0" xfId="1" applyFont="1" applyFill="1" applyBorder="1" applyAlignment="1">
      <alignment horizontal="center" vertical="center"/>
    </xf>
    <xf numFmtId="37" fontId="8" fillId="0" borderId="3" xfId="9" applyNumberFormat="1" applyFont="1" applyFill="1" applyBorder="1" applyAlignment="1">
      <alignment vertical="center"/>
    </xf>
    <xf numFmtId="37" fontId="8" fillId="0" borderId="4" xfId="9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3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37" fontId="8" fillId="0" borderId="4" xfId="1" applyNumberFormat="1" applyFont="1" applyFill="1" applyBorder="1" applyAlignment="1">
      <alignment vertical="center"/>
    </xf>
    <xf numFmtId="0" fontId="8" fillId="0" borderId="0" xfId="9" applyFont="1" applyFill="1" applyBorder="1" applyAlignment="1">
      <alignment vertical="center"/>
    </xf>
    <xf numFmtId="37" fontId="8" fillId="0" borderId="4" xfId="9" applyNumberFormat="1" applyFont="1" applyFill="1" applyBorder="1" applyAlignment="1">
      <alignment horizontal="right" vertical="center"/>
    </xf>
    <xf numFmtId="37" fontId="8" fillId="0" borderId="2" xfId="9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horizontal="left" vertical="center" indent="3"/>
    </xf>
    <xf numFmtId="37" fontId="8" fillId="0" borderId="5" xfId="9" applyNumberFormat="1" applyFont="1" applyFill="1" applyBorder="1" applyAlignment="1">
      <alignment vertical="center"/>
    </xf>
    <xf numFmtId="169" fontId="8" fillId="0" borderId="0" xfId="1" applyNumberFormat="1" applyFont="1" applyFill="1" applyBorder="1" applyAlignment="1">
      <alignment horizontal="center" vertical="center"/>
    </xf>
    <xf numFmtId="37" fontId="8" fillId="0" borderId="0" xfId="3" applyNumberFormat="1" applyFont="1" applyFill="1" applyAlignment="1">
      <alignment horizontal="center" vertical="center"/>
    </xf>
    <xf numFmtId="37" fontId="8" fillId="0" borderId="0" xfId="4" applyNumberFormat="1" applyFont="1" applyFill="1" applyAlignment="1">
      <alignment horizontal="right" vertical="center"/>
    </xf>
    <xf numFmtId="169" fontId="8" fillId="0" borderId="0" xfId="1" applyNumberFormat="1" applyFont="1" applyFill="1" applyAlignment="1">
      <alignment horizontal="right" vertical="center"/>
    </xf>
    <xf numFmtId="166" fontId="8" fillId="0" borderId="2" xfId="1" applyNumberFormat="1" applyFont="1" applyFill="1" applyBorder="1" applyAlignment="1">
      <alignment horizontal="center" vertical="center"/>
    </xf>
    <xf numFmtId="168" fontId="8" fillId="0" borderId="0" xfId="1" applyNumberFormat="1" applyFont="1" applyFill="1" applyAlignment="1">
      <alignment horizontal="center" vertical="center"/>
    </xf>
    <xf numFmtId="37" fontId="8" fillId="0" borderId="3" xfId="9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 indent="1"/>
    </xf>
    <xf numFmtId="167" fontId="8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/>
    <xf numFmtId="0" fontId="9" fillId="0" borderId="0" xfId="9" applyFont="1" applyFill="1" applyAlignment="1">
      <alignment horizontal="center" vertical="center"/>
    </xf>
    <xf numFmtId="168" fontId="8" fillId="0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center" vertical="center"/>
    </xf>
    <xf numFmtId="43" fontId="8" fillId="0" borderId="0" xfId="1" applyNumberFormat="1" applyFont="1" applyFill="1" applyBorder="1" applyAlignment="1">
      <alignment horizontal="center" vertical="center"/>
    </xf>
    <xf numFmtId="170" fontId="8" fillId="0" borderId="0" xfId="1" applyNumberFormat="1" applyFont="1" applyFill="1" applyAlignment="1">
      <alignment vertical="center"/>
    </xf>
    <xf numFmtId="170" fontId="8" fillId="0" borderId="4" xfId="1" applyNumberFormat="1" applyFont="1" applyFill="1" applyBorder="1" applyAlignment="1">
      <alignment vertical="center"/>
    </xf>
    <xf numFmtId="170" fontId="8" fillId="0" borderId="1" xfId="1" applyNumberFormat="1" applyFont="1" applyFill="1" applyBorder="1" applyAlignment="1">
      <alignment vertical="center"/>
    </xf>
    <xf numFmtId="170" fontId="8" fillId="0" borderId="2" xfId="1" applyNumberFormat="1" applyFont="1" applyFill="1" applyBorder="1" applyAlignment="1">
      <alignment vertical="center"/>
    </xf>
    <xf numFmtId="41" fontId="8" fillId="0" borderId="2" xfId="1" applyNumberFormat="1" applyFont="1" applyFill="1" applyBorder="1" applyAlignment="1">
      <alignment horizontal="center" vertical="center"/>
    </xf>
    <xf numFmtId="170" fontId="8" fillId="0" borderId="0" xfId="1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0" applyNumberFormat="1" applyFont="1" applyFill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37" fontId="8" fillId="0" borderId="0" xfId="6" applyNumberFormat="1" applyFont="1" applyFill="1" applyBorder="1" applyAlignment="1">
      <alignment vertical="center"/>
    </xf>
    <xf numFmtId="41" fontId="8" fillId="0" borderId="0" xfId="3" applyNumberFormat="1" applyFont="1" applyFill="1" applyAlignment="1">
      <alignment horizontal="right" vertical="center"/>
    </xf>
    <xf numFmtId="37" fontId="8" fillId="0" borderId="0" xfId="3" applyNumberFormat="1" applyFont="1" applyFill="1" applyBorder="1" applyAlignment="1">
      <alignment horizontal="right" vertical="center"/>
    </xf>
    <xf numFmtId="41" fontId="8" fillId="0" borderId="0" xfId="3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horizontal="right" vertical="center"/>
    </xf>
    <xf numFmtId="37" fontId="8" fillId="0" borderId="0" xfId="3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left" vertical="center" indent="4"/>
    </xf>
    <xf numFmtId="168" fontId="8" fillId="0" borderId="0" xfId="1" applyNumberFormat="1" applyFont="1" applyFill="1" applyBorder="1" applyAlignment="1">
      <alignment horizontal="center" vertical="center"/>
    </xf>
    <xf numFmtId="37" fontId="8" fillId="0" borderId="0" xfId="9" applyNumberFormat="1" applyFont="1" applyFill="1" applyBorder="1" applyAlignment="1">
      <alignment horizontal="right" vertical="center"/>
    </xf>
    <xf numFmtId="170" fontId="8" fillId="0" borderId="0" xfId="0" applyNumberFormat="1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6" fillId="0" borderId="0" xfId="9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2" fillId="0" borderId="0" xfId="9" applyFont="1" applyFill="1" applyAlignment="1">
      <alignment horizontal="center" vertical="center"/>
    </xf>
    <xf numFmtId="0" fontId="12" fillId="0" borderId="0" xfId="9" applyFont="1" applyFill="1" applyAlignment="1">
      <alignment horizontal="left" vertical="center" indent="2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0" fontId="7" fillId="0" borderId="0" xfId="9" applyFont="1" applyFill="1" applyAlignment="1">
      <alignment horizontal="left" vertical="center" indent="2"/>
    </xf>
    <xf numFmtId="0" fontId="7" fillId="0" borderId="0" xfId="9" applyFont="1" applyFill="1" applyAlignment="1">
      <alignment horizontal="left" vertical="center"/>
    </xf>
    <xf numFmtId="0" fontId="7" fillId="0" borderId="0" xfId="9" applyFont="1" applyFill="1" applyAlignment="1">
      <alignment horizontal="left" vertical="center" indent="1"/>
    </xf>
    <xf numFmtId="0" fontId="7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vertical="center"/>
    </xf>
    <xf numFmtId="41" fontId="13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9" applyFont="1" applyFill="1" applyAlignment="1">
      <alignment vertical="center"/>
    </xf>
    <xf numFmtId="0" fontId="15" fillId="0" borderId="0" xfId="9" applyFont="1" applyFill="1" applyAlignment="1">
      <alignment horizontal="center" vertical="center"/>
    </xf>
    <xf numFmtId="37" fontId="15" fillId="0" borderId="0" xfId="9" applyNumberFormat="1" applyFont="1" applyFill="1" applyAlignment="1">
      <alignment horizontal="right" vertical="center"/>
    </xf>
    <xf numFmtId="0" fontId="8" fillId="0" borderId="0" xfId="9" applyFont="1" applyFill="1" applyAlignment="1">
      <alignment vertical="center"/>
    </xf>
    <xf numFmtId="0" fontId="6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0" fontId="5" fillId="0" borderId="0" xfId="9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5" fontId="12" fillId="0" borderId="0" xfId="1" applyFont="1" applyFill="1" applyAlignment="1">
      <alignment vertical="center"/>
    </xf>
    <xf numFmtId="165" fontId="8" fillId="0" borderId="0" xfId="1" applyFont="1" applyFill="1" applyBorder="1" applyAlignment="1">
      <alignment vertical="center"/>
    </xf>
    <xf numFmtId="169" fontId="16" fillId="0" borderId="0" xfId="1" applyNumberFormat="1" applyFont="1" applyFill="1" applyAlignment="1">
      <alignment horizontal="right" vertical="center"/>
    </xf>
    <xf numFmtId="169" fontId="16" fillId="0" borderId="0" xfId="0" applyNumberFormat="1" applyFont="1" applyFill="1" applyAlignment="1">
      <alignment horizontal="right" vertical="center"/>
    </xf>
    <xf numFmtId="37" fontId="16" fillId="0" borderId="0" xfId="0" applyNumberFormat="1" applyFont="1" applyFill="1" applyAlignment="1">
      <alignment horizontal="right" vertical="center"/>
    </xf>
    <xf numFmtId="0" fontId="8" fillId="0" borderId="0" xfId="9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 indent="5"/>
    </xf>
    <xf numFmtId="0" fontId="5" fillId="0" borderId="0" xfId="0" applyFont="1" applyFill="1" applyAlignment="1">
      <alignment horizontal="center" vertical="center"/>
    </xf>
    <xf numFmtId="0" fontId="8" fillId="0" borderId="0" xfId="9" applyFont="1" applyFill="1" applyAlignment="1">
      <alignment vertical="center"/>
    </xf>
    <xf numFmtId="0" fontId="6" fillId="0" borderId="0" xfId="9" applyFont="1" applyFill="1" applyAlignment="1">
      <alignment horizontal="center" vertical="center"/>
    </xf>
    <xf numFmtId="0" fontId="5" fillId="0" borderId="1" xfId="9" applyFont="1" applyFill="1" applyBorder="1" applyAlignment="1">
      <alignment horizontal="right" vertical="center"/>
    </xf>
    <xf numFmtId="0" fontId="5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</cellXfs>
  <cellStyles count="10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2" xfId="5" xr:uid="{00000000-0005-0000-0000-000004000000}"/>
    <cellStyle name="Comma 4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I41"/>
  <sheetViews>
    <sheetView tabSelected="1" zoomScale="90" zoomScaleNormal="90" zoomScaleSheetLayoutView="100" workbookViewId="0">
      <selection activeCell="A44" sqref="A44"/>
    </sheetView>
  </sheetViews>
  <sheetFormatPr defaultColWidth="9.09765625" defaultRowHeight="22" customHeight="1" x14ac:dyDescent="0.75"/>
  <cols>
    <col min="1" max="1" width="38.3984375" style="34" customWidth="1"/>
    <col min="2" max="2" width="10" style="67" customWidth="1"/>
    <col min="3" max="3" width="14.3984375" style="34" bestFit="1" customWidth="1"/>
    <col min="4" max="4" width="1.69921875" style="34" customWidth="1"/>
    <col min="5" max="5" width="14.3984375" style="34" bestFit="1" customWidth="1"/>
    <col min="6" max="6" width="1.69921875" style="34" customWidth="1"/>
    <col min="7" max="7" width="14.3984375" style="34" bestFit="1" customWidth="1"/>
    <col min="8" max="8" width="1.69921875" style="34" customWidth="1"/>
    <col min="9" max="9" width="14.3984375" style="34" bestFit="1" customWidth="1"/>
    <col min="10" max="16384" width="9.09765625" style="34"/>
  </cols>
  <sheetData>
    <row r="1" spans="1:9" s="1" customFormat="1" ht="22" customHeight="1" x14ac:dyDescent="0.75">
      <c r="A1" s="136" t="s">
        <v>0</v>
      </c>
      <c r="B1" s="136"/>
      <c r="C1" s="136"/>
      <c r="D1" s="136"/>
      <c r="E1" s="136"/>
      <c r="F1" s="136"/>
      <c r="G1" s="136"/>
      <c r="H1" s="136"/>
      <c r="I1" s="136"/>
    </row>
    <row r="2" spans="1:9" s="1" customFormat="1" ht="22" customHeight="1" x14ac:dyDescent="0.75">
      <c r="A2" s="136" t="s">
        <v>106</v>
      </c>
      <c r="B2" s="136"/>
      <c r="C2" s="136"/>
      <c r="D2" s="136"/>
      <c r="E2" s="136"/>
      <c r="F2" s="136"/>
      <c r="G2" s="136"/>
      <c r="H2" s="136"/>
      <c r="I2" s="136"/>
    </row>
    <row r="3" spans="1:9" s="1" customFormat="1" ht="22" customHeight="1" x14ac:dyDescent="0.75">
      <c r="A3" s="136" t="s">
        <v>167</v>
      </c>
      <c r="B3" s="136"/>
      <c r="C3" s="136"/>
      <c r="D3" s="136"/>
      <c r="E3" s="136"/>
      <c r="F3" s="136"/>
      <c r="G3" s="136"/>
      <c r="H3" s="136"/>
      <c r="I3" s="136"/>
    </row>
    <row r="4" spans="1:9" s="1" customFormat="1" ht="22" customHeight="1" x14ac:dyDescent="0.75">
      <c r="A4" s="137" t="s">
        <v>79</v>
      </c>
      <c r="B4" s="137"/>
      <c r="C4" s="137"/>
      <c r="D4" s="137"/>
      <c r="E4" s="137"/>
      <c r="F4" s="137"/>
      <c r="G4" s="137"/>
      <c r="H4" s="137"/>
      <c r="I4" s="137"/>
    </row>
    <row r="5" spans="1:9" ht="6" customHeight="1" x14ac:dyDescent="0.75"/>
    <row r="6" spans="1:9" ht="21" customHeight="1" x14ac:dyDescent="0.75">
      <c r="B6" s="113" t="s">
        <v>36</v>
      </c>
      <c r="C6" s="134" t="s">
        <v>31</v>
      </c>
      <c r="D6" s="134"/>
      <c r="E6" s="134"/>
      <c r="F6" s="97"/>
      <c r="G6" s="134" t="s">
        <v>32</v>
      </c>
      <c r="H6" s="134"/>
      <c r="I6" s="134"/>
    </row>
    <row r="7" spans="1:9" ht="21" customHeight="1" x14ac:dyDescent="0.75">
      <c r="B7" s="5"/>
      <c r="C7" s="134" t="s">
        <v>30</v>
      </c>
      <c r="D7" s="134"/>
      <c r="E7" s="134"/>
      <c r="F7" s="97"/>
      <c r="G7" s="134" t="s">
        <v>30</v>
      </c>
      <c r="H7" s="134"/>
      <c r="I7" s="134"/>
    </row>
    <row r="8" spans="1:9" s="112" customFormat="1" ht="21" customHeight="1" x14ac:dyDescent="0.75">
      <c r="B8" s="5"/>
      <c r="C8" s="117">
        <v>2021</v>
      </c>
      <c r="D8" s="117"/>
      <c r="E8" s="117">
        <v>2020</v>
      </c>
      <c r="F8" s="117"/>
      <c r="G8" s="117">
        <v>2021</v>
      </c>
      <c r="H8" s="117"/>
      <c r="I8" s="117">
        <v>2020</v>
      </c>
    </row>
    <row r="9" spans="1:9" ht="21" customHeight="1" x14ac:dyDescent="0.75">
      <c r="A9" s="115" t="s">
        <v>1</v>
      </c>
      <c r="B9" s="115"/>
      <c r="C9" s="115"/>
      <c r="D9" s="115"/>
      <c r="E9" s="45"/>
      <c r="F9" s="1"/>
      <c r="G9" s="1"/>
      <c r="H9" s="1"/>
      <c r="I9" s="45"/>
    </row>
    <row r="10" spans="1:9" ht="21" customHeight="1" x14ac:dyDescent="0.75">
      <c r="A10" s="1" t="s">
        <v>2</v>
      </c>
      <c r="B10" s="5"/>
      <c r="C10" s="4"/>
      <c r="D10" s="2"/>
      <c r="E10" s="2"/>
      <c r="F10" s="2"/>
      <c r="G10" s="2"/>
      <c r="H10" s="2"/>
      <c r="I10" s="2"/>
    </row>
    <row r="11" spans="1:9" s="112" customFormat="1" ht="21" customHeight="1" x14ac:dyDescent="0.75">
      <c r="A11" s="3" t="s">
        <v>20</v>
      </c>
      <c r="B11" s="5">
        <v>4.0999999999999996</v>
      </c>
      <c r="C11" s="15">
        <v>4504540390</v>
      </c>
      <c r="D11" s="4"/>
      <c r="E11" s="15">
        <v>2902744150</v>
      </c>
      <c r="F11" s="4"/>
      <c r="G11" s="16">
        <v>4064826527</v>
      </c>
      <c r="H11" s="4"/>
      <c r="I11" s="16">
        <v>2716667957</v>
      </c>
    </row>
    <row r="12" spans="1:9" s="112" customFormat="1" ht="21" customHeight="1" x14ac:dyDescent="0.75">
      <c r="A12" s="3" t="s">
        <v>113</v>
      </c>
      <c r="B12" s="5">
        <v>5</v>
      </c>
      <c r="C12" s="4">
        <v>373395142</v>
      </c>
      <c r="D12" s="4"/>
      <c r="E12" s="4">
        <f>629370080-1086005</f>
        <v>628284075</v>
      </c>
      <c r="F12" s="4"/>
      <c r="G12" s="16">
        <v>565966332</v>
      </c>
      <c r="H12" s="4"/>
      <c r="I12" s="16">
        <f>646864469-1086005</f>
        <v>645778464</v>
      </c>
    </row>
    <row r="13" spans="1:9" s="112" customFormat="1" ht="21" customHeight="1" x14ac:dyDescent="0.75">
      <c r="A13" s="3" t="s">
        <v>18</v>
      </c>
      <c r="B13" s="5" t="s">
        <v>160</v>
      </c>
      <c r="C13" s="4">
        <v>1918953505</v>
      </c>
      <c r="D13" s="4"/>
      <c r="E13" s="4">
        <v>1654081657</v>
      </c>
      <c r="F13" s="4"/>
      <c r="G13" s="16">
        <v>1784578808</v>
      </c>
      <c r="H13" s="4"/>
      <c r="I13" s="16">
        <v>1470672508</v>
      </c>
    </row>
    <row r="14" spans="1:9" s="112" customFormat="1" ht="21" customHeight="1" x14ac:dyDescent="0.75">
      <c r="A14" s="3" t="s">
        <v>137</v>
      </c>
      <c r="B14" s="5">
        <v>7</v>
      </c>
      <c r="C14" s="4">
        <v>3592012905</v>
      </c>
      <c r="D14" s="4"/>
      <c r="E14" s="4">
        <v>4497354417</v>
      </c>
      <c r="F14" s="4"/>
      <c r="G14" s="16">
        <v>3451133027</v>
      </c>
      <c r="H14" s="4"/>
      <c r="I14" s="16">
        <v>4351060752</v>
      </c>
    </row>
    <row r="15" spans="1:9" s="112" customFormat="1" ht="21" customHeight="1" x14ac:dyDescent="0.75">
      <c r="A15" s="3" t="s">
        <v>3</v>
      </c>
      <c r="B15" s="5"/>
      <c r="C15" s="4">
        <v>2078815</v>
      </c>
      <c r="D15" s="4"/>
      <c r="E15" s="4">
        <v>717284</v>
      </c>
      <c r="F15" s="4"/>
      <c r="G15" s="16">
        <v>929262</v>
      </c>
      <c r="H15" s="4"/>
      <c r="I15" s="16">
        <v>600386</v>
      </c>
    </row>
    <row r="16" spans="1:9" s="112" customFormat="1" ht="21" customHeight="1" x14ac:dyDescent="0.75">
      <c r="A16" s="6" t="s">
        <v>4</v>
      </c>
      <c r="B16" s="5"/>
      <c r="C16" s="50">
        <f>SUM(C11:C15)</f>
        <v>10390980757</v>
      </c>
      <c r="D16" s="8"/>
      <c r="E16" s="50">
        <f>SUM(E11:E15)</f>
        <v>9683181583</v>
      </c>
      <c r="F16" s="8"/>
      <c r="G16" s="50">
        <f>SUM(G11:G15)</f>
        <v>9867433956</v>
      </c>
      <c r="H16" s="8"/>
      <c r="I16" s="50">
        <f>SUM(I11:I15)</f>
        <v>9184780067</v>
      </c>
    </row>
    <row r="17" spans="1:9" s="112" customFormat="1" ht="21" customHeight="1" x14ac:dyDescent="0.75">
      <c r="A17" s="6"/>
      <c r="B17" s="5"/>
      <c r="C17" s="8"/>
      <c r="D17" s="8"/>
      <c r="E17" s="8"/>
      <c r="F17" s="8"/>
      <c r="G17" s="8"/>
      <c r="H17" s="8"/>
      <c r="I17" s="8"/>
    </row>
    <row r="18" spans="1:9" s="112" customFormat="1" ht="21" customHeight="1" x14ac:dyDescent="0.75">
      <c r="A18" s="1" t="s">
        <v>35</v>
      </c>
      <c r="B18" s="5"/>
    </row>
    <row r="19" spans="1:9" s="112" customFormat="1" ht="21" customHeight="1" x14ac:dyDescent="0.75">
      <c r="A19" s="3" t="s">
        <v>53</v>
      </c>
      <c r="B19" s="5" t="s">
        <v>163</v>
      </c>
      <c r="C19" s="58">
        <v>136977953</v>
      </c>
      <c r="D19" s="16"/>
      <c r="E19" s="58">
        <v>136807196</v>
      </c>
      <c r="F19" s="16"/>
      <c r="G19" s="56">
        <v>98000000</v>
      </c>
      <c r="H19" s="56"/>
      <c r="I19" s="56">
        <v>98000000</v>
      </c>
    </row>
    <row r="20" spans="1:9" s="112" customFormat="1" ht="21" customHeight="1" x14ac:dyDescent="0.75">
      <c r="A20" s="3" t="s">
        <v>37</v>
      </c>
      <c r="B20" s="5" t="s">
        <v>164</v>
      </c>
      <c r="C20" s="14">
        <v>0</v>
      </c>
      <c r="D20" s="39"/>
      <c r="E20" s="14">
        <v>0</v>
      </c>
      <c r="F20" s="39"/>
      <c r="G20" s="4">
        <v>383854981</v>
      </c>
      <c r="H20" s="59"/>
      <c r="I20" s="4">
        <v>552854981</v>
      </c>
    </row>
    <row r="21" spans="1:9" s="112" customFormat="1" ht="21" customHeight="1" x14ac:dyDescent="0.75">
      <c r="A21" s="3" t="s">
        <v>77</v>
      </c>
      <c r="B21" s="5">
        <v>8</v>
      </c>
      <c r="C21" s="56">
        <v>29212697</v>
      </c>
      <c r="D21" s="39"/>
      <c r="E21" s="56">
        <v>29212697</v>
      </c>
      <c r="F21" s="39"/>
      <c r="G21" s="4">
        <v>39527022</v>
      </c>
      <c r="H21" s="59"/>
      <c r="I21" s="4">
        <v>39527022</v>
      </c>
    </row>
    <row r="22" spans="1:9" s="112" customFormat="1" ht="21" customHeight="1" x14ac:dyDescent="0.75">
      <c r="A22" s="3" t="s">
        <v>61</v>
      </c>
      <c r="B22" s="5">
        <v>9</v>
      </c>
      <c r="C22" s="16">
        <v>1525601568</v>
      </c>
      <c r="D22" s="16"/>
      <c r="E22" s="16">
        <v>1563377476</v>
      </c>
      <c r="F22" s="16"/>
      <c r="G22" s="15">
        <v>1306276358</v>
      </c>
      <c r="H22" s="59"/>
      <c r="I22" s="15">
        <v>1338289982</v>
      </c>
    </row>
    <row r="23" spans="1:9" s="112" customFormat="1" ht="21" customHeight="1" x14ac:dyDescent="0.75">
      <c r="A23" s="3" t="s">
        <v>138</v>
      </c>
      <c r="B23" s="5">
        <v>10</v>
      </c>
      <c r="C23" s="16">
        <v>126940912</v>
      </c>
      <c r="D23" s="16"/>
      <c r="E23" s="16">
        <v>136807791</v>
      </c>
      <c r="F23" s="16"/>
      <c r="G23" s="15">
        <v>44930889</v>
      </c>
      <c r="H23" s="59"/>
      <c r="I23" s="15">
        <v>61490529</v>
      </c>
    </row>
    <row r="24" spans="1:9" s="51" customFormat="1" ht="21" customHeight="1" x14ac:dyDescent="0.75">
      <c r="A24" s="3" t="s">
        <v>139</v>
      </c>
      <c r="B24" s="5">
        <v>11</v>
      </c>
      <c r="C24" s="16">
        <v>545900757</v>
      </c>
      <c r="D24" s="16"/>
      <c r="E24" s="16">
        <v>545900757</v>
      </c>
      <c r="F24" s="16"/>
      <c r="G24" s="15">
        <v>545900757</v>
      </c>
      <c r="H24" s="59"/>
      <c r="I24" s="15">
        <v>545900757</v>
      </c>
    </row>
    <row r="25" spans="1:9" s="51" customFormat="1" ht="21" customHeight="1" x14ac:dyDescent="0.75">
      <c r="A25" s="3" t="s">
        <v>56</v>
      </c>
      <c r="B25" s="5">
        <v>12</v>
      </c>
      <c r="C25" s="16">
        <f>45415610+435574</f>
        <v>45851184</v>
      </c>
      <c r="D25" s="16"/>
      <c r="E25" s="16">
        <v>45635125</v>
      </c>
      <c r="F25" s="16"/>
      <c r="G25" s="15">
        <v>41157812</v>
      </c>
      <c r="H25" s="59"/>
      <c r="I25" s="15">
        <v>39695381</v>
      </c>
    </row>
    <row r="26" spans="1:9" s="112" customFormat="1" ht="21" customHeight="1" x14ac:dyDescent="0.75">
      <c r="A26" s="3" t="s">
        <v>25</v>
      </c>
      <c r="B26" s="5"/>
      <c r="C26" s="16">
        <v>8366314</v>
      </c>
      <c r="D26" s="16"/>
      <c r="E26" s="16">
        <v>6308500</v>
      </c>
      <c r="F26" s="16"/>
      <c r="G26" s="15">
        <v>6985536</v>
      </c>
      <c r="H26" s="59"/>
      <c r="I26" s="15">
        <v>5039560</v>
      </c>
    </row>
    <row r="27" spans="1:9" s="112" customFormat="1" ht="21" customHeight="1" x14ac:dyDescent="0.75">
      <c r="A27" s="6" t="s">
        <v>41</v>
      </c>
      <c r="B27" s="5"/>
      <c r="C27" s="52">
        <f>SUM(C19:C26)</f>
        <v>2418851385</v>
      </c>
      <c r="D27" s="8"/>
      <c r="E27" s="52">
        <f>SUM(E19:E26)</f>
        <v>2464049542</v>
      </c>
      <c r="F27" s="8"/>
      <c r="G27" s="52">
        <f>SUM(G19:G26)</f>
        <v>2466633355</v>
      </c>
      <c r="H27" s="8"/>
      <c r="I27" s="52">
        <f>SUM(I19:I26)</f>
        <v>2680798212</v>
      </c>
    </row>
    <row r="28" spans="1:9" s="112" customFormat="1" ht="21" customHeight="1" thickBot="1" x14ac:dyDescent="0.8">
      <c r="A28" s="106" t="s">
        <v>5</v>
      </c>
      <c r="B28" s="113"/>
      <c r="C28" s="53">
        <f>C16+C27</f>
        <v>12809832142</v>
      </c>
      <c r="D28" s="8"/>
      <c r="E28" s="53">
        <f>E16+E27</f>
        <v>12147231125</v>
      </c>
      <c r="F28" s="8"/>
      <c r="G28" s="20">
        <f>G16+G27</f>
        <v>12334067311</v>
      </c>
      <c r="H28" s="8"/>
      <c r="I28" s="20">
        <f>I16+I27</f>
        <v>11865578279</v>
      </c>
    </row>
    <row r="29" spans="1:9" s="112" customFormat="1" ht="21" customHeight="1" thickTop="1" x14ac:dyDescent="0.75">
      <c r="A29" s="13"/>
      <c r="B29" s="113"/>
      <c r="C29" s="121"/>
      <c r="D29" s="122"/>
      <c r="E29" s="121"/>
      <c r="F29" s="122"/>
      <c r="G29" s="121"/>
      <c r="H29" s="122"/>
      <c r="I29" s="121"/>
    </row>
    <row r="30" spans="1:9" s="112" customFormat="1" ht="21" customHeight="1" x14ac:dyDescent="0.75">
      <c r="B30" s="5"/>
      <c r="F30" s="51"/>
      <c r="H30" s="51"/>
    </row>
    <row r="31" spans="1:9" s="112" customFormat="1" ht="21" customHeight="1" x14ac:dyDescent="0.75">
      <c r="B31" s="5"/>
    </row>
    <row r="32" spans="1:9" s="112" customFormat="1" ht="21" customHeight="1" x14ac:dyDescent="0.75">
      <c r="B32" s="5"/>
    </row>
    <row r="33" spans="1:9" s="112" customFormat="1" ht="21" customHeight="1" x14ac:dyDescent="0.75">
      <c r="B33" s="5"/>
      <c r="C33" s="2"/>
      <c r="D33" s="2"/>
      <c r="E33" s="2"/>
      <c r="F33" s="2"/>
      <c r="G33" s="2"/>
      <c r="H33" s="2"/>
      <c r="I33" s="2"/>
    </row>
    <row r="34" spans="1:9" s="112" customFormat="1" ht="21" customHeight="1" x14ac:dyDescent="0.75">
      <c r="B34" s="5"/>
      <c r="C34" s="2"/>
      <c r="D34" s="2"/>
      <c r="E34" s="2"/>
      <c r="F34" s="2"/>
      <c r="G34" s="2"/>
      <c r="H34" s="2"/>
      <c r="I34" s="2"/>
    </row>
    <row r="35" spans="1:9" s="112" customFormat="1" ht="21" customHeight="1" x14ac:dyDescent="0.75">
      <c r="B35" s="5"/>
      <c r="C35" s="2"/>
      <c r="D35" s="2"/>
      <c r="E35" s="2"/>
      <c r="F35" s="2"/>
      <c r="G35" s="2"/>
      <c r="H35" s="2"/>
      <c r="I35" s="2"/>
    </row>
    <row r="36" spans="1:9" s="112" customFormat="1" ht="21" customHeight="1" x14ac:dyDescent="0.75">
      <c r="B36" s="5"/>
      <c r="C36" s="2"/>
      <c r="D36" s="2"/>
      <c r="E36" s="2"/>
      <c r="F36" s="2"/>
      <c r="G36" s="2"/>
      <c r="H36" s="2"/>
      <c r="I36" s="2"/>
    </row>
    <row r="37" spans="1:9" s="112" customFormat="1" ht="21" customHeight="1" x14ac:dyDescent="0.75">
      <c r="B37" s="5"/>
      <c r="C37" s="2"/>
      <c r="D37" s="2"/>
      <c r="E37" s="2"/>
      <c r="F37" s="2"/>
      <c r="G37" s="2"/>
      <c r="H37" s="2"/>
      <c r="I37" s="2"/>
    </row>
    <row r="38" spans="1:9" s="112" customFormat="1" ht="21" customHeight="1" x14ac:dyDescent="0.75">
      <c r="B38" s="5"/>
    </row>
    <row r="39" spans="1:9" ht="21" customHeight="1" x14ac:dyDescent="0.75"/>
    <row r="40" spans="1:9" ht="21" customHeight="1" x14ac:dyDescent="0.75">
      <c r="C40" s="35"/>
      <c r="D40" s="35"/>
      <c r="E40" s="35"/>
      <c r="F40" s="35"/>
      <c r="G40" s="35"/>
      <c r="H40" s="35"/>
      <c r="I40" s="35"/>
    </row>
    <row r="41" spans="1:9" ht="21" customHeight="1" x14ac:dyDescent="0.75">
      <c r="A41" s="135" t="s">
        <v>62</v>
      </c>
      <c r="B41" s="135"/>
      <c r="C41" s="135"/>
      <c r="D41" s="135"/>
      <c r="E41" s="135"/>
      <c r="F41" s="135"/>
      <c r="G41" s="135"/>
      <c r="H41" s="135"/>
      <c r="I41" s="135"/>
    </row>
  </sheetData>
  <mergeCells count="9">
    <mergeCell ref="G7:I7"/>
    <mergeCell ref="C6:E6"/>
    <mergeCell ref="C7:E7"/>
    <mergeCell ref="A41:I41"/>
    <mergeCell ref="A1:I1"/>
    <mergeCell ref="A2:I2"/>
    <mergeCell ref="A3:I3"/>
    <mergeCell ref="A4:I4"/>
    <mergeCell ref="G6:I6"/>
  </mergeCells>
  <pageMargins left="0.7" right="0.2" top="1" bottom="0.5" header="0.5" footer="0.25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82"/>
  <sheetViews>
    <sheetView zoomScale="90" zoomScaleNormal="90" zoomScaleSheetLayoutView="100" workbookViewId="0">
      <selection activeCell="A16" sqref="A16"/>
    </sheetView>
  </sheetViews>
  <sheetFormatPr defaultColWidth="9.09765625" defaultRowHeight="22" customHeight="1" x14ac:dyDescent="0.75"/>
  <cols>
    <col min="1" max="1" width="41.59765625" style="112" customWidth="1"/>
    <col min="2" max="2" width="8.69921875" style="5" bestFit="1" customWidth="1"/>
    <col min="3" max="3" width="15.09765625" style="112" bestFit="1" customWidth="1"/>
    <col min="4" max="4" width="0.8984375" style="112" customWidth="1"/>
    <col min="5" max="5" width="15.09765625" style="112" bestFit="1" customWidth="1"/>
    <col min="6" max="6" width="0.8984375" style="112" customWidth="1"/>
    <col min="7" max="7" width="15.09765625" style="112" bestFit="1" customWidth="1"/>
    <col min="8" max="8" width="0.8984375" style="112" customWidth="1"/>
    <col min="9" max="9" width="15.09765625" style="112" bestFit="1" customWidth="1"/>
    <col min="10" max="10" width="12.8984375" style="112" bestFit="1" customWidth="1"/>
    <col min="11" max="16384" width="9.09765625" style="112"/>
  </cols>
  <sheetData>
    <row r="1" spans="1:10" ht="22" customHeight="1" x14ac:dyDescent="0.75">
      <c r="A1" s="136" t="s">
        <v>0</v>
      </c>
      <c r="B1" s="136"/>
      <c r="C1" s="136"/>
      <c r="D1" s="136"/>
      <c r="E1" s="136"/>
      <c r="F1" s="136"/>
      <c r="G1" s="136"/>
      <c r="H1" s="136"/>
      <c r="I1" s="136"/>
    </row>
    <row r="2" spans="1:10" ht="22" customHeight="1" x14ac:dyDescent="0.75">
      <c r="A2" s="136" t="s">
        <v>86</v>
      </c>
      <c r="B2" s="136"/>
      <c r="C2" s="136"/>
      <c r="D2" s="136"/>
      <c r="E2" s="136"/>
      <c r="F2" s="136"/>
      <c r="G2" s="136"/>
      <c r="H2" s="136"/>
      <c r="I2" s="136"/>
    </row>
    <row r="3" spans="1:10" ht="22" customHeight="1" x14ac:dyDescent="0.75">
      <c r="A3" s="136" t="s">
        <v>167</v>
      </c>
      <c r="B3" s="136"/>
      <c r="C3" s="136"/>
      <c r="D3" s="136"/>
      <c r="E3" s="136"/>
      <c r="F3" s="136"/>
      <c r="G3" s="136"/>
      <c r="H3" s="136"/>
      <c r="I3" s="136"/>
    </row>
    <row r="4" spans="1:10" ht="22" customHeight="1" x14ac:dyDescent="0.75">
      <c r="A4" s="137" t="s">
        <v>79</v>
      </c>
      <c r="B4" s="137"/>
      <c r="C4" s="137"/>
      <c r="D4" s="137"/>
      <c r="E4" s="137"/>
      <c r="F4" s="137"/>
      <c r="G4" s="137"/>
      <c r="H4" s="137"/>
      <c r="I4" s="137"/>
    </row>
    <row r="5" spans="1:10" ht="6" customHeight="1" x14ac:dyDescent="0.75"/>
    <row r="6" spans="1:10" ht="21" customHeight="1" x14ac:dyDescent="0.75">
      <c r="B6" s="113" t="s">
        <v>36</v>
      </c>
      <c r="C6" s="134" t="s">
        <v>31</v>
      </c>
      <c r="D6" s="134"/>
      <c r="E6" s="134"/>
      <c r="F6" s="97"/>
      <c r="G6" s="134" t="s">
        <v>32</v>
      </c>
      <c r="H6" s="134"/>
      <c r="I6" s="134"/>
    </row>
    <row r="7" spans="1:10" ht="21" customHeight="1" x14ac:dyDescent="0.75">
      <c r="C7" s="134" t="s">
        <v>30</v>
      </c>
      <c r="D7" s="134"/>
      <c r="E7" s="134"/>
      <c r="F7" s="97"/>
      <c r="G7" s="134" t="s">
        <v>30</v>
      </c>
      <c r="H7" s="134"/>
      <c r="I7" s="134"/>
    </row>
    <row r="8" spans="1:10" ht="21" customHeight="1" x14ac:dyDescent="0.75">
      <c r="C8" s="117">
        <v>2021</v>
      </c>
      <c r="D8" s="117"/>
      <c r="E8" s="117">
        <v>2020</v>
      </c>
      <c r="F8" s="117"/>
      <c r="G8" s="117">
        <v>2021</v>
      </c>
      <c r="H8" s="117"/>
      <c r="I8" s="117">
        <v>2020</v>
      </c>
    </row>
    <row r="9" spans="1:10" ht="21" customHeight="1" x14ac:dyDescent="0.75">
      <c r="A9" s="139" t="s">
        <v>89</v>
      </c>
      <c r="B9" s="139"/>
      <c r="C9" s="93"/>
      <c r="E9" s="45"/>
      <c r="F9" s="1"/>
      <c r="G9" s="1"/>
      <c r="H9" s="1"/>
      <c r="I9" s="45"/>
    </row>
    <row r="10" spans="1:10" ht="21" customHeight="1" x14ac:dyDescent="0.75">
      <c r="A10" s="1" t="s">
        <v>7</v>
      </c>
      <c r="B10" s="105"/>
      <c r="C10" s="12"/>
      <c r="D10" s="12"/>
      <c r="E10" s="7"/>
      <c r="F10" s="12"/>
      <c r="G10" s="12"/>
      <c r="H10" s="12"/>
      <c r="I10" s="7"/>
    </row>
    <row r="11" spans="1:10" ht="21" customHeight="1" x14ac:dyDescent="0.75">
      <c r="A11" s="3" t="s">
        <v>129</v>
      </c>
      <c r="C11" s="12"/>
      <c r="D11" s="12"/>
      <c r="E11" s="7"/>
      <c r="F11" s="12"/>
      <c r="G11" s="12"/>
      <c r="H11" s="12"/>
      <c r="I11" s="7"/>
    </row>
    <row r="12" spans="1:10" ht="21" customHeight="1" x14ac:dyDescent="0.75">
      <c r="A12" s="9" t="s">
        <v>130</v>
      </c>
      <c r="B12" s="5">
        <v>13</v>
      </c>
      <c r="C12" s="16">
        <v>198220617</v>
      </c>
      <c r="D12" s="16"/>
      <c r="E12" s="16">
        <v>162261868</v>
      </c>
      <c r="F12" s="16"/>
      <c r="G12" s="14">
        <v>0</v>
      </c>
      <c r="H12" s="56"/>
      <c r="I12" s="14">
        <v>0</v>
      </c>
      <c r="J12" s="54"/>
    </row>
    <row r="13" spans="1:10" ht="21" customHeight="1" x14ac:dyDescent="0.75">
      <c r="A13" s="3" t="s">
        <v>114</v>
      </c>
      <c r="B13" s="5">
        <v>14</v>
      </c>
      <c r="C13" s="16">
        <f>723038706+21284461</f>
        <v>744323167</v>
      </c>
      <c r="D13" s="16"/>
      <c r="E13" s="16">
        <f>628662818-3786670-1086005</f>
        <v>623790143</v>
      </c>
      <c r="F13" s="16"/>
      <c r="G13" s="16">
        <v>680756937</v>
      </c>
      <c r="H13" s="16"/>
      <c r="I13" s="16">
        <f>575905369-3786670-1086005</f>
        <v>571032694</v>
      </c>
      <c r="J13" s="54"/>
    </row>
    <row r="14" spans="1:10" ht="21" customHeight="1" x14ac:dyDescent="0.75">
      <c r="A14" s="3" t="s">
        <v>140</v>
      </c>
      <c r="B14" s="5">
        <v>10</v>
      </c>
      <c r="C14" s="16">
        <v>16257768</v>
      </c>
      <c r="D14" s="16"/>
      <c r="E14" s="16">
        <v>19421755</v>
      </c>
      <c r="F14" s="16"/>
      <c r="G14" s="16">
        <v>14820962</v>
      </c>
      <c r="H14" s="16"/>
      <c r="I14" s="16">
        <v>18038727</v>
      </c>
      <c r="J14" s="54"/>
    </row>
    <row r="15" spans="1:10" ht="21" customHeight="1" x14ac:dyDescent="0.75">
      <c r="A15" s="3" t="s">
        <v>52</v>
      </c>
      <c r="C15" s="16">
        <v>147639258</v>
      </c>
      <c r="D15" s="16"/>
      <c r="E15" s="16">
        <v>200479223</v>
      </c>
      <c r="F15" s="16"/>
      <c r="G15" s="16">
        <v>141214407</v>
      </c>
      <c r="H15" s="16"/>
      <c r="I15" s="16">
        <v>196259609</v>
      </c>
      <c r="J15" s="54"/>
    </row>
    <row r="16" spans="1:10" ht="21" customHeight="1" x14ac:dyDescent="0.75">
      <c r="A16" s="3" t="s">
        <v>141</v>
      </c>
      <c r="B16" s="5">
        <v>16</v>
      </c>
      <c r="C16" s="16">
        <f>12395904+563719</f>
        <v>12959623</v>
      </c>
      <c r="D16" s="16"/>
      <c r="E16" s="16">
        <f>8177829+211860</f>
        <v>8389689</v>
      </c>
      <c r="F16" s="16"/>
      <c r="G16" s="16">
        <v>7331173</v>
      </c>
      <c r="H16" s="16"/>
      <c r="I16" s="16">
        <f>3786670+211860</f>
        <v>3998530</v>
      </c>
      <c r="J16" s="54"/>
    </row>
    <row r="17" spans="1:11" ht="21" customHeight="1" x14ac:dyDescent="0.75">
      <c r="A17" s="3" t="s">
        <v>161</v>
      </c>
      <c r="B17" s="5">
        <v>7</v>
      </c>
      <c r="C17" s="16">
        <v>11200467</v>
      </c>
      <c r="D17" s="16"/>
      <c r="E17" s="16">
        <v>1415027</v>
      </c>
      <c r="F17" s="16"/>
      <c r="G17" s="16">
        <v>11137046</v>
      </c>
      <c r="H17" s="16"/>
      <c r="I17" s="14">
        <v>0</v>
      </c>
      <c r="J17" s="54"/>
    </row>
    <row r="18" spans="1:11" ht="21" customHeight="1" x14ac:dyDescent="0.75">
      <c r="A18" s="3" t="s">
        <v>8</v>
      </c>
      <c r="C18" s="16">
        <f>59727769-21284461-39435</f>
        <v>38403873</v>
      </c>
      <c r="D18" s="16"/>
      <c r="E18" s="16">
        <f>24331838-211860</f>
        <v>24119978</v>
      </c>
      <c r="F18" s="16"/>
      <c r="G18" s="16">
        <v>23518175</v>
      </c>
      <c r="H18" s="16"/>
      <c r="I18" s="16">
        <f>11722744-211860</f>
        <v>11510884</v>
      </c>
      <c r="J18" s="54"/>
      <c r="K18" s="7"/>
    </row>
    <row r="19" spans="1:11" ht="21" customHeight="1" x14ac:dyDescent="0.75">
      <c r="A19" s="6" t="s">
        <v>9</v>
      </c>
      <c r="C19" s="41">
        <f>SUM(C12:C18)</f>
        <v>1169004773</v>
      </c>
      <c r="D19" s="7"/>
      <c r="E19" s="41">
        <f>SUM(E12:E18)</f>
        <v>1039877683</v>
      </c>
      <c r="F19" s="7"/>
      <c r="G19" s="41">
        <f>SUM(G12:G18)</f>
        <v>878778700</v>
      </c>
      <c r="H19" s="7"/>
      <c r="I19" s="41">
        <f>SUM(I12:I18)</f>
        <v>800840444</v>
      </c>
    </row>
    <row r="20" spans="1:11" ht="21" customHeight="1" x14ac:dyDescent="0.75">
      <c r="C20" s="7"/>
      <c r="D20" s="7"/>
      <c r="E20" s="7"/>
      <c r="F20" s="7"/>
      <c r="G20" s="7"/>
      <c r="H20" s="7"/>
      <c r="I20" s="7"/>
    </row>
    <row r="21" spans="1:11" ht="21" customHeight="1" x14ac:dyDescent="0.75">
      <c r="A21" s="1" t="s">
        <v>24</v>
      </c>
    </row>
    <row r="22" spans="1:11" ht="21" customHeight="1" x14ac:dyDescent="0.75">
      <c r="A22" s="3" t="s">
        <v>142</v>
      </c>
      <c r="B22" s="5">
        <v>10</v>
      </c>
      <c r="C22" s="10">
        <v>33132406</v>
      </c>
      <c r="D22" s="16"/>
      <c r="E22" s="10">
        <v>45368964</v>
      </c>
      <c r="F22" s="16"/>
      <c r="G22" s="16">
        <v>31480496</v>
      </c>
      <c r="H22" s="16"/>
      <c r="I22" s="16">
        <v>44316036</v>
      </c>
    </row>
    <row r="23" spans="1:11" ht="21" customHeight="1" x14ac:dyDescent="0.75">
      <c r="A23" s="3" t="s">
        <v>57</v>
      </c>
      <c r="B23" s="5">
        <v>12</v>
      </c>
      <c r="C23" s="16">
        <v>116608579</v>
      </c>
      <c r="D23" s="16"/>
      <c r="E23" s="16">
        <v>116608579</v>
      </c>
      <c r="F23" s="16"/>
      <c r="G23" s="16">
        <v>109180151</v>
      </c>
      <c r="H23" s="16"/>
      <c r="I23" s="16">
        <v>109180151</v>
      </c>
    </row>
    <row r="24" spans="1:11" ht="21" customHeight="1" x14ac:dyDescent="0.75">
      <c r="A24" s="3" t="s">
        <v>111</v>
      </c>
      <c r="B24" s="5">
        <v>16</v>
      </c>
      <c r="C24" s="16">
        <f>159036533-563719</f>
        <v>158472814</v>
      </c>
      <c r="D24" s="16"/>
      <c r="E24" s="16">
        <f>157517041+3786670</f>
        <v>161303711</v>
      </c>
      <c r="F24" s="16"/>
      <c r="G24" s="16">
        <v>141582954</v>
      </c>
      <c r="H24" s="16"/>
      <c r="I24" s="16">
        <f>133098576+3786670</f>
        <v>136885246</v>
      </c>
    </row>
    <row r="25" spans="1:11" ht="21" customHeight="1" x14ac:dyDescent="0.75">
      <c r="A25" s="3" t="s">
        <v>84</v>
      </c>
      <c r="C25" s="16">
        <v>17529529</v>
      </c>
      <c r="D25" s="16"/>
      <c r="E25" s="16">
        <v>17850479</v>
      </c>
      <c r="F25" s="16"/>
      <c r="G25" s="22">
        <v>15889529</v>
      </c>
      <c r="H25" s="21"/>
      <c r="I25" s="22">
        <v>16010479</v>
      </c>
    </row>
    <row r="26" spans="1:11" ht="21" customHeight="1" x14ac:dyDescent="0.75">
      <c r="A26" s="6" t="s">
        <v>42</v>
      </c>
      <c r="C26" s="41">
        <f>SUM(C22:C25)</f>
        <v>325743328</v>
      </c>
      <c r="D26" s="7"/>
      <c r="E26" s="41">
        <f>SUM(E22:E25)</f>
        <v>341131733</v>
      </c>
      <c r="F26" s="8"/>
      <c r="G26" s="41">
        <f>SUM(G22:G25)</f>
        <v>298133130</v>
      </c>
      <c r="H26" s="8"/>
      <c r="I26" s="41">
        <f>SUM(I22:I25)</f>
        <v>306391912</v>
      </c>
    </row>
    <row r="27" spans="1:11" ht="21" customHeight="1" x14ac:dyDescent="0.75">
      <c r="A27" s="96" t="s">
        <v>10</v>
      </c>
      <c r="C27" s="41">
        <f>C19+C26</f>
        <v>1494748101</v>
      </c>
      <c r="D27" s="7"/>
      <c r="E27" s="41">
        <f>E19+E26</f>
        <v>1381009416</v>
      </c>
      <c r="F27" s="8"/>
      <c r="G27" s="41">
        <f>G19+G26</f>
        <v>1176911830</v>
      </c>
      <c r="H27" s="8"/>
      <c r="I27" s="41">
        <f>I19+I26</f>
        <v>1107232356</v>
      </c>
    </row>
    <row r="28" spans="1:11" ht="21" customHeight="1" x14ac:dyDescent="0.75">
      <c r="A28" s="3"/>
      <c r="C28" s="8"/>
      <c r="D28" s="7"/>
      <c r="E28" s="8"/>
      <c r="F28" s="8"/>
      <c r="G28" s="8"/>
      <c r="H28" s="8"/>
      <c r="I28" s="8"/>
    </row>
    <row r="29" spans="1:11" ht="21" customHeight="1" x14ac:dyDescent="0.75">
      <c r="A29" s="3"/>
      <c r="C29" s="8"/>
      <c r="D29" s="7"/>
      <c r="E29" s="8"/>
      <c r="F29" s="8"/>
      <c r="G29" s="8"/>
      <c r="H29" s="8"/>
      <c r="I29" s="8"/>
    </row>
    <row r="30" spans="1:11" ht="21" customHeight="1" x14ac:dyDescent="0.75">
      <c r="A30" s="3"/>
      <c r="C30" s="8"/>
      <c r="D30" s="7"/>
      <c r="E30" s="8"/>
      <c r="F30" s="8"/>
      <c r="G30" s="8"/>
      <c r="H30" s="8"/>
      <c r="I30" s="8"/>
    </row>
    <row r="31" spans="1:11" ht="21" customHeight="1" x14ac:dyDescent="0.75">
      <c r="A31" s="3"/>
      <c r="C31" s="8"/>
      <c r="D31" s="7"/>
      <c r="E31" s="8"/>
      <c r="F31" s="8"/>
      <c r="G31" s="8"/>
      <c r="H31" s="8"/>
      <c r="I31" s="8"/>
    </row>
    <row r="32" spans="1:11" ht="21" customHeight="1" x14ac:dyDescent="0.75">
      <c r="A32" s="3"/>
      <c r="C32" s="8"/>
      <c r="D32" s="7"/>
      <c r="E32" s="8"/>
      <c r="F32" s="8"/>
      <c r="G32" s="8"/>
      <c r="H32" s="8"/>
      <c r="I32" s="8"/>
    </row>
    <row r="33" spans="1:9" ht="21" customHeight="1" x14ac:dyDescent="0.75">
      <c r="A33" s="3"/>
      <c r="C33" s="8"/>
      <c r="D33" s="7"/>
      <c r="E33" s="8"/>
      <c r="F33" s="8"/>
      <c r="G33" s="8"/>
      <c r="H33" s="8"/>
      <c r="I33" s="8"/>
    </row>
    <row r="34" spans="1:9" ht="21" customHeight="1" x14ac:dyDescent="0.75">
      <c r="A34" s="3"/>
      <c r="C34" s="8"/>
      <c r="D34" s="7"/>
      <c r="E34" s="8"/>
      <c r="F34" s="8"/>
      <c r="G34" s="8"/>
      <c r="H34" s="8"/>
      <c r="I34" s="8"/>
    </row>
    <row r="35" spans="1:9" ht="21" customHeight="1" x14ac:dyDescent="0.75">
      <c r="A35" s="3"/>
      <c r="C35" s="8"/>
      <c r="D35" s="7"/>
      <c r="E35" s="8"/>
      <c r="F35" s="8"/>
      <c r="G35" s="8"/>
      <c r="H35" s="8"/>
      <c r="I35" s="8"/>
    </row>
    <row r="36" spans="1:9" ht="21" customHeight="1" x14ac:dyDescent="0.75">
      <c r="A36" s="3"/>
      <c r="C36" s="8"/>
      <c r="D36" s="7"/>
      <c r="E36" s="8"/>
      <c r="F36" s="8"/>
      <c r="G36" s="8"/>
      <c r="H36" s="8"/>
      <c r="I36" s="8"/>
    </row>
    <row r="37" spans="1:9" ht="21" customHeight="1" x14ac:dyDescent="0.75">
      <c r="A37" s="3"/>
      <c r="C37" s="8"/>
      <c r="D37" s="7"/>
      <c r="E37" s="8"/>
      <c r="F37" s="8"/>
      <c r="G37" s="8"/>
      <c r="H37" s="8"/>
      <c r="I37" s="8"/>
    </row>
    <row r="38" spans="1:9" ht="21" customHeight="1" x14ac:dyDescent="0.75">
      <c r="A38" s="3"/>
      <c r="C38" s="8"/>
      <c r="D38" s="7"/>
      <c r="E38" s="8"/>
      <c r="F38" s="8"/>
      <c r="G38" s="8"/>
      <c r="H38" s="8"/>
      <c r="I38" s="8"/>
    </row>
    <row r="39" spans="1:9" ht="21" customHeight="1" x14ac:dyDescent="0.75">
      <c r="A39" s="3"/>
      <c r="C39" s="8"/>
      <c r="D39" s="7"/>
      <c r="E39" s="8"/>
      <c r="F39" s="8"/>
      <c r="G39" s="8"/>
      <c r="H39" s="8"/>
      <c r="I39" s="8"/>
    </row>
    <row r="40" spans="1:9" ht="21" customHeight="1" x14ac:dyDescent="0.75">
      <c r="A40" s="3"/>
      <c r="C40" s="8"/>
      <c r="D40" s="7"/>
      <c r="E40" s="8"/>
      <c r="F40" s="8"/>
      <c r="G40" s="8"/>
      <c r="H40" s="8"/>
      <c r="I40" s="8"/>
    </row>
    <row r="41" spans="1:9" ht="21" customHeight="1" x14ac:dyDescent="0.75"/>
    <row r="42" spans="1:9" ht="22" customHeight="1" x14ac:dyDescent="0.75">
      <c r="A42" s="136" t="s">
        <v>0</v>
      </c>
      <c r="B42" s="136"/>
      <c r="C42" s="136"/>
      <c r="D42" s="136"/>
      <c r="E42" s="136"/>
      <c r="F42" s="136"/>
      <c r="G42" s="136"/>
      <c r="H42" s="136"/>
      <c r="I42" s="136"/>
    </row>
    <row r="43" spans="1:9" ht="22" customHeight="1" x14ac:dyDescent="0.75">
      <c r="A43" s="136" t="s">
        <v>86</v>
      </c>
      <c r="B43" s="136"/>
      <c r="C43" s="136"/>
      <c r="D43" s="136"/>
      <c r="E43" s="136"/>
      <c r="F43" s="136"/>
      <c r="G43" s="136"/>
      <c r="H43" s="136"/>
      <c r="I43" s="136"/>
    </row>
    <row r="44" spans="1:9" ht="22" customHeight="1" x14ac:dyDescent="0.75">
      <c r="A44" s="136" t="s">
        <v>167</v>
      </c>
      <c r="B44" s="136"/>
      <c r="C44" s="136"/>
      <c r="D44" s="136"/>
      <c r="E44" s="136"/>
      <c r="F44" s="136"/>
      <c r="G44" s="136"/>
      <c r="H44" s="136"/>
      <c r="I44" s="136"/>
    </row>
    <row r="45" spans="1:9" ht="22" customHeight="1" x14ac:dyDescent="0.75">
      <c r="A45" s="137" t="s">
        <v>79</v>
      </c>
      <c r="B45" s="137"/>
      <c r="C45" s="137"/>
      <c r="D45" s="137"/>
      <c r="E45" s="137"/>
      <c r="F45" s="137"/>
      <c r="G45" s="137"/>
      <c r="H45" s="137"/>
      <c r="I45" s="137"/>
    </row>
    <row r="46" spans="1:9" ht="6" customHeight="1" x14ac:dyDescent="0.75"/>
    <row r="47" spans="1:9" ht="21" customHeight="1" x14ac:dyDescent="0.75">
      <c r="B47" s="113" t="s">
        <v>36</v>
      </c>
      <c r="C47" s="134" t="s">
        <v>31</v>
      </c>
      <c r="D47" s="134"/>
      <c r="E47" s="134"/>
      <c r="F47" s="97"/>
      <c r="G47" s="134" t="s">
        <v>32</v>
      </c>
      <c r="H47" s="134"/>
      <c r="I47" s="134"/>
    </row>
    <row r="48" spans="1:9" ht="21" customHeight="1" x14ac:dyDescent="0.75">
      <c r="C48" s="134" t="s">
        <v>30</v>
      </c>
      <c r="D48" s="134"/>
      <c r="E48" s="134"/>
      <c r="F48" s="97"/>
      <c r="G48" s="134" t="s">
        <v>30</v>
      </c>
      <c r="H48" s="134"/>
      <c r="I48" s="134"/>
    </row>
    <row r="49" spans="1:10" ht="21" customHeight="1" x14ac:dyDescent="0.75">
      <c r="C49" s="117">
        <v>2021</v>
      </c>
      <c r="D49" s="117"/>
      <c r="E49" s="117">
        <v>2020</v>
      </c>
      <c r="F49" s="117"/>
      <c r="G49" s="117">
        <v>2021</v>
      </c>
      <c r="H49" s="117"/>
      <c r="I49" s="117">
        <v>2020</v>
      </c>
    </row>
    <row r="50" spans="1:10" ht="21" customHeight="1" x14ac:dyDescent="0.75">
      <c r="A50" s="138" t="s">
        <v>112</v>
      </c>
      <c r="B50" s="138"/>
      <c r="C50" s="93"/>
      <c r="D50" s="113"/>
      <c r="E50" s="45"/>
      <c r="F50" s="1"/>
      <c r="G50" s="1"/>
      <c r="H50" s="1"/>
      <c r="I50" s="45"/>
    </row>
    <row r="51" spans="1:10" ht="21" customHeight="1" x14ac:dyDescent="0.75">
      <c r="A51" s="104" t="s">
        <v>127</v>
      </c>
      <c r="B51" s="115"/>
      <c r="C51" s="93"/>
      <c r="D51" s="113"/>
      <c r="E51" s="93"/>
      <c r="F51" s="113"/>
      <c r="G51" s="113"/>
      <c r="H51" s="113"/>
      <c r="I51" s="113"/>
    </row>
    <row r="52" spans="1:10" ht="21" customHeight="1" x14ac:dyDescent="0.75">
      <c r="A52" s="1" t="s">
        <v>90</v>
      </c>
      <c r="B52" s="95"/>
      <c r="C52" s="12"/>
      <c r="D52" s="12"/>
      <c r="E52" s="12"/>
      <c r="F52" s="12"/>
      <c r="G52" s="12"/>
      <c r="H52" s="12"/>
      <c r="I52" s="12"/>
    </row>
    <row r="53" spans="1:10" ht="21" customHeight="1" x14ac:dyDescent="0.75">
      <c r="A53" s="103" t="s">
        <v>28</v>
      </c>
      <c r="B53" s="95"/>
      <c r="C53" s="12"/>
      <c r="D53" s="12"/>
      <c r="E53" s="12"/>
      <c r="F53" s="12"/>
      <c r="G53" s="12"/>
      <c r="H53" s="12"/>
      <c r="I53" s="12"/>
    </row>
    <row r="54" spans="1:10" ht="21" customHeight="1" x14ac:dyDescent="0.75">
      <c r="A54" s="3" t="s">
        <v>11</v>
      </c>
      <c r="C54" s="12"/>
      <c r="D54" s="12"/>
      <c r="E54" s="12"/>
      <c r="F54" s="12"/>
      <c r="G54" s="12"/>
      <c r="H54" s="12"/>
      <c r="I54" s="12"/>
    </row>
    <row r="55" spans="1:10" ht="21" customHeight="1" thickBot="1" x14ac:dyDescent="0.8">
      <c r="A55" s="9" t="s">
        <v>70</v>
      </c>
      <c r="C55" s="55">
        <v>1754148354</v>
      </c>
      <c r="D55" s="7"/>
      <c r="E55" s="55">
        <v>1754148354</v>
      </c>
      <c r="F55" s="7"/>
      <c r="G55" s="55">
        <v>1754148354</v>
      </c>
      <c r="H55" s="7"/>
      <c r="I55" s="55">
        <v>1754148354</v>
      </c>
    </row>
    <row r="56" spans="1:10" ht="21" customHeight="1" thickTop="1" x14ac:dyDescent="0.75">
      <c r="A56" s="3" t="s">
        <v>12</v>
      </c>
      <c r="J56" s="7"/>
    </row>
    <row r="57" spans="1:10" ht="21" customHeight="1" x14ac:dyDescent="0.75">
      <c r="A57" s="9" t="s">
        <v>71</v>
      </c>
      <c r="C57" s="7"/>
      <c r="D57" s="7"/>
      <c r="E57" s="7"/>
      <c r="F57" s="7"/>
      <c r="G57" s="7"/>
      <c r="H57" s="7"/>
      <c r="I57" s="7"/>
    </row>
    <row r="58" spans="1:10" ht="21" customHeight="1" x14ac:dyDescent="0.75">
      <c r="A58" s="6" t="s">
        <v>72</v>
      </c>
      <c r="C58" s="7">
        <v>1754142204</v>
      </c>
      <c r="D58" s="7"/>
      <c r="E58" s="7">
        <v>1754142204</v>
      </c>
      <c r="F58" s="7"/>
      <c r="G58" s="7">
        <v>1754142204</v>
      </c>
      <c r="H58" s="7"/>
      <c r="I58" s="7">
        <v>1754142204</v>
      </c>
    </row>
    <row r="59" spans="1:10" ht="21" customHeight="1" x14ac:dyDescent="0.75">
      <c r="A59" s="6"/>
      <c r="C59" s="7"/>
      <c r="D59" s="7"/>
      <c r="E59" s="7"/>
      <c r="F59" s="7"/>
      <c r="G59" s="7"/>
      <c r="H59" s="7"/>
      <c r="I59" s="7"/>
    </row>
    <row r="60" spans="1:10" ht="21" customHeight="1" x14ac:dyDescent="0.75">
      <c r="A60" s="103" t="s">
        <v>173</v>
      </c>
      <c r="B60" s="5">
        <v>20</v>
      </c>
      <c r="C60" s="77">
        <v>-43570340</v>
      </c>
      <c r="D60" s="77"/>
      <c r="E60" s="77">
        <v>-43570340</v>
      </c>
      <c r="F60" s="77"/>
      <c r="G60" s="77">
        <v>-43570340</v>
      </c>
      <c r="H60" s="77"/>
      <c r="I60" s="77">
        <v>-43570340</v>
      </c>
    </row>
    <row r="61" spans="1:10" ht="21" customHeight="1" x14ac:dyDescent="0.75">
      <c r="A61" s="102"/>
      <c r="C61" s="7"/>
      <c r="D61" s="7"/>
      <c r="E61" s="7"/>
      <c r="F61" s="7"/>
      <c r="G61" s="7"/>
      <c r="H61" s="7"/>
      <c r="I61" s="7"/>
    </row>
    <row r="62" spans="1:10" ht="21" customHeight="1" x14ac:dyDescent="0.75">
      <c r="A62" s="1" t="s">
        <v>13</v>
      </c>
      <c r="C62" s="7"/>
      <c r="D62" s="7"/>
      <c r="E62" s="7"/>
      <c r="F62" s="7"/>
      <c r="G62" s="7"/>
      <c r="H62" s="7"/>
      <c r="I62" s="7"/>
    </row>
    <row r="63" spans="1:10" ht="21" customHeight="1" x14ac:dyDescent="0.75">
      <c r="A63" s="3" t="s">
        <v>180</v>
      </c>
      <c r="B63" s="5">
        <v>22</v>
      </c>
      <c r="C63" s="7">
        <v>175414835</v>
      </c>
      <c r="D63" s="7"/>
      <c r="E63" s="7">
        <v>175414835</v>
      </c>
      <c r="F63" s="7"/>
      <c r="G63" s="7">
        <v>175414835</v>
      </c>
      <c r="H63" s="7"/>
      <c r="I63" s="7">
        <v>175414835</v>
      </c>
    </row>
    <row r="64" spans="1:10" ht="21" customHeight="1" x14ac:dyDescent="0.75">
      <c r="A64" s="3" t="s">
        <v>26</v>
      </c>
      <c r="C64" s="7">
        <f>9375980717-1</f>
        <v>9375980716</v>
      </c>
      <c r="D64" s="7"/>
      <c r="E64" s="7">
        <v>8846011230</v>
      </c>
      <c r="F64" s="7"/>
      <c r="G64" s="7">
        <v>9271168782</v>
      </c>
      <c r="H64" s="7"/>
      <c r="I64" s="7">
        <v>8872359224</v>
      </c>
    </row>
    <row r="65" spans="1:10" ht="21" customHeight="1" x14ac:dyDescent="0.75">
      <c r="A65" s="1" t="s">
        <v>143</v>
      </c>
      <c r="C65" s="74">
        <v>-46725712</v>
      </c>
      <c r="D65" s="7"/>
      <c r="E65" s="74">
        <v>-59318155</v>
      </c>
      <c r="F65" s="7"/>
      <c r="G65" s="69">
        <v>0</v>
      </c>
      <c r="H65" s="7"/>
      <c r="I65" s="69">
        <v>0</v>
      </c>
    </row>
    <row r="66" spans="1:10" ht="21" customHeight="1" x14ac:dyDescent="0.75">
      <c r="A66" s="1" t="s">
        <v>172</v>
      </c>
      <c r="C66" s="7">
        <f>SUM(C58:C65)</f>
        <v>11215241703</v>
      </c>
      <c r="D66" s="7"/>
      <c r="E66" s="7">
        <f>SUM(E58:E65)</f>
        <v>10672679774</v>
      </c>
      <c r="F66" s="7"/>
      <c r="G66" s="7">
        <f>SUM(G58:G65)</f>
        <v>11157155481</v>
      </c>
      <c r="H66" s="7"/>
      <c r="I66" s="7">
        <f>SUM(I58:I65)</f>
        <v>10758345923</v>
      </c>
    </row>
    <row r="67" spans="1:10" ht="21" customHeight="1" x14ac:dyDescent="0.75">
      <c r="A67" s="1" t="s">
        <v>47</v>
      </c>
      <c r="C67" s="56">
        <f>99842337+1</f>
        <v>99842338</v>
      </c>
      <c r="D67" s="7"/>
      <c r="E67" s="56">
        <v>93541935</v>
      </c>
      <c r="F67" s="7"/>
      <c r="G67" s="69">
        <v>0</v>
      </c>
      <c r="H67" s="39"/>
      <c r="I67" s="69">
        <v>0</v>
      </c>
    </row>
    <row r="68" spans="1:10" ht="21" customHeight="1" x14ac:dyDescent="0.75">
      <c r="A68" s="102" t="s">
        <v>91</v>
      </c>
      <c r="C68" s="41">
        <f>SUM(C66:C67)</f>
        <v>11315084041</v>
      </c>
      <c r="D68" s="8"/>
      <c r="E68" s="41">
        <f>SUM(E66:E67)</f>
        <v>10766221709</v>
      </c>
      <c r="F68" s="8"/>
      <c r="G68" s="41">
        <f>SUM(G66:G67)</f>
        <v>11157155481</v>
      </c>
      <c r="H68" s="8"/>
      <c r="I68" s="41">
        <f>SUM(I66:I67)</f>
        <v>10758345923</v>
      </c>
    </row>
    <row r="69" spans="1:10" ht="21" customHeight="1" thickBot="1" x14ac:dyDescent="0.8">
      <c r="A69" s="114" t="s">
        <v>144</v>
      </c>
      <c r="B69" s="13"/>
      <c r="C69" s="55">
        <f>C27+C68</f>
        <v>12809832142</v>
      </c>
      <c r="D69" s="8"/>
      <c r="E69" s="55">
        <f>E27+E68</f>
        <v>12147231125</v>
      </c>
      <c r="F69" s="8"/>
      <c r="G69" s="55">
        <f>G27+G68</f>
        <v>12334067311</v>
      </c>
      <c r="H69" s="8"/>
      <c r="I69" s="55">
        <f>I27+I68</f>
        <v>11865578279</v>
      </c>
    </row>
    <row r="70" spans="1:10" s="109" customFormat="1" ht="21" customHeight="1" thickTop="1" x14ac:dyDescent="0.75">
      <c r="B70" s="110"/>
      <c r="C70" s="111"/>
      <c r="D70" s="111"/>
      <c r="E70" s="111"/>
      <c r="F70" s="111"/>
      <c r="G70" s="111"/>
      <c r="H70" s="111"/>
      <c r="I70" s="111"/>
      <c r="J70" s="111"/>
    </row>
    <row r="71" spans="1:10" ht="21" customHeight="1" x14ac:dyDescent="0.75">
      <c r="C71" s="12"/>
      <c r="D71" s="12"/>
      <c r="E71" s="12"/>
      <c r="F71" s="12"/>
      <c r="G71" s="12"/>
      <c r="H71" s="12"/>
      <c r="I71" s="12"/>
    </row>
    <row r="72" spans="1:10" ht="21" customHeight="1" x14ac:dyDescent="0.75">
      <c r="C72" s="12"/>
      <c r="D72" s="12"/>
      <c r="E72" s="12"/>
      <c r="F72" s="12"/>
      <c r="G72" s="12"/>
      <c r="H72" s="12"/>
      <c r="I72" s="12"/>
    </row>
    <row r="73" spans="1:10" ht="21" customHeight="1" x14ac:dyDescent="0.75">
      <c r="C73" s="12"/>
      <c r="D73" s="12"/>
      <c r="E73" s="12"/>
      <c r="F73" s="12"/>
      <c r="G73" s="12"/>
      <c r="H73" s="12"/>
      <c r="I73" s="12"/>
    </row>
    <row r="74" spans="1:10" ht="21" customHeight="1" x14ac:dyDescent="0.75">
      <c r="C74" s="12"/>
      <c r="D74" s="12"/>
      <c r="E74" s="12"/>
      <c r="F74" s="12"/>
      <c r="G74" s="12"/>
      <c r="H74" s="12"/>
      <c r="I74" s="12"/>
    </row>
    <row r="75" spans="1:10" s="126" customFormat="1" ht="21" customHeight="1" x14ac:dyDescent="0.75">
      <c r="B75" s="5"/>
      <c r="C75" s="12"/>
      <c r="D75" s="12"/>
      <c r="E75" s="12"/>
      <c r="F75" s="12"/>
      <c r="G75" s="12"/>
      <c r="H75" s="12"/>
      <c r="I75" s="12"/>
    </row>
    <row r="76" spans="1:10" ht="21" customHeight="1" x14ac:dyDescent="0.75">
      <c r="F76" s="12"/>
      <c r="G76" s="12"/>
      <c r="H76" s="12"/>
      <c r="I76" s="12"/>
    </row>
    <row r="77" spans="1:10" ht="21" customHeight="1" x14ac:dyDescent="0.75"/>
    <row r="78" spans="1:10" ht="21" customHeight="1" x14ac:dyDescent="0.75"/>
    <row r="79" spans="1:10" ht="21" customHeight="1" x14ac:dyDescent="0.75"/>
    <row r="80" spans="1:10" ht="21" customHeight="1" x14ac:dyDescent="0.75"/>
    <row r="81" spans="1:7" ht="21" customHeight="1" x14ac:dyDescent="0.75"/>
    <row r="82" spans="1:7" ht="22" customHeight="1" x14ac:dyDescent="0.75">
      <c r="A82" s="112" t="s">
        <v>62</v>
      </c>
      <c r="C82" s="7"/>
      <c r="G82" s="7"/>
    </row>
  </sheetData>
  <mergeCells count="18">
    <mergeCell ref="A1:I1"/>
    <mergeCell ref="A2:I2"/>
    <mergeCell ref="A3:I3"/>
    <mergeCell ref="A42:I42"/>
    <mergeCell ref="A43:I43"/>
    <mergeCell ref="G7:I7"/>
    <mergeCell ref="C7:E7"/>
    <mergeCell ref="C6:E6"/>
    <mergeCell ref="G6:I6"/>
    <mergeCell ref="A9:B9"/>
    <mergeCell ref="A50:B50"/>
    <mergeCell ref="A4:I4"/>
    <mergeCell ref="A45:I45"/>
    <mergeCell ref="A44:I44"/>
    <mergeCell ref="C48:E48"/>
    <mergeCell ref="C47:E47"/>
    <mergeCell ref="G47:I47"/>
    <mergeCell ref="G48:I48"/>
  </mergeCells>
  <pageMargins left="0.7" right="0.2" top="1" bottom="0.5" header="0.5" footer="0.25"/>
  <pageSetup paperSize="9" scale="90" orientation="portrait" r:id="rId1"/>
  <headerFooter alignWithMargins="0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N92"/>
  <sheetViews>
    <sheetView topLeftCell="A69" zoomScale="90" zoomScaleNormal="90" zoomScaleSheetLayoutView="118" workbookViewId="0">
      <selection activeCell="A78" sqref="A78"/>
    </sheetView>
  </sheetViews>
  <sheetFormatPr defaultColWidth="9.09765625" defaultRowHeight="22" customHeight="1" x14ac:dyDescent="0.75"/>
  <cols>
    <col min="1" max="1" width="41.09765625" style="116" customWidth="1"/>
    <col min="2" max="2" width="8" style="116" customWidth="1"/>
    <col min="3" max="3" width="0.8984375" style="116" customWidth="1"/>
    <col min="4" max="4" width="14.69921875" style="116" customWidth="1"/>
    <col min="5" max="5" width="0.8984375" style="116" customWidth="1"/>
    <col min="6" max="6" width="14.69921875" style="116" customWidth="1"/>
    <col min="7" max="7" width="0.8984375" style="116" customWidth="1"/>
    <col min="8" max="8" width="16.19921875" style="116" bestFit="1" customWidth="1"/>
    <col min="9" max="9" width="0.8984375" style="116" customWidth="1"/>
    <col min="10" max="10" width="14.69921875" style="116" customWidth="1"/>
    <col min="11" max="11" width="9.69921875" style="116" bestFit="1" customWidth="1"/>
    <col min="12" max="16384" width="9.09765625" style="116"/>
  </cols>
  <sheetData>
    <row r="1" spans="1:14" ht="22" customHeight="1" x14ac:dyDescent="0.75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4" ht="22" customHeight="1" x14ac:dyDescent="0.75">
      <c r="A2" s="140" t="s">
        <v>123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4" ht="22" customHeight="1" x14ac:dyDescent="0.75">
      <c r="A3" s="140" t="s">
        <v>168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14" ht="22" customHeight="1" x14ac:dyDescent="0.75">
      <c r="A4" s="141" t="s">
        <v>79</v>
      </c>
      <c r="B4" s="141"/>
      <c r="C4" s="141"/>
      <c r="D4" s="141"/>
      <c r="E4" s="141"/>
      <c r="F4" s="141"/>
      <c r="G4" s="141"/>
      <c r="H4" s="141"/>
      <c r="I4" s="141"/>
      <c r="J4" s="141"/>
    </row>
    <row r="5" spans="1:14" ht="6" customHeight="1" x14ac:dyDescent="0.75">
      <c r="A5" s="37"/>
      <c r="B5" s="37"/>
      <c r="C5" s="37"/>
      <c r="D5" s="37"/>
      <c r="E5" s="37"/>
      <c r="F5" s="37"/>
      <c r="G5" s="37"/>
      <c r="H5" s="37"/>
      <c r="I5" s="37"/>
      <c r="J5" s="27"/>
      <c r="K5" s="15"/>
      <c r="L5" s="118"/>
      <c r="M5" s="118"/>
      <c r="N5" s="36"/>
    </row>
    <row r="6" spans="1:14" ht="21" customHeight="1" x14ac:dyDescent="0.75">
      <c r="B6" s="117" t="s">
        <v>36</v>
      </c>
      <c r="C6" s="117"/>
      <c r="D6" s="134" t="s">
        <v>31</v>
      </c>
      <c r="E6" s="134"/>
      <c r="F6" s="134"/>
      <c r="G6" s="97"/>
      <c r="H6" s="134" t="s">
        <v>32</v>
      </c>
      <c r="I6" s="134"/>
      <c r="J6" s="134"/>
    </row>
    <row r="7" spans="1:14" ht="21" customHeight="1" x14ac:dyDescent="0.75">
      <c r="D7" s="134" t="s">
        <v>30</v>
      </c>
      <c r="E7" s="134"/>
      <c r="F7" s="134"/>
      <c r="G7" s="97"/>
      <c r="H7" s="134" t="s">
        <v>30</v>
      </c>
      <c r="I7" s="134"/>
      <c r="J7" s="134"/>
    </row>
    <row r="8" spans="1:14" ht="21" customHeight="1" x14ac:dyDescent="0.75">
      <c r="D8" s="117">
        <v>2021</v>
      </c>
      <c r="E8" s="117"/>
      <c r="F8" s="117">
        <v>2020</v>
      </c>
      <c r="G8" s="117"/>
      <c r="H8" s="117">
        <v>2021</v>
      </c>
      <c r="I8" s="117"/>
      <c r="J8" s="117">
        <v>2020</v>
      </c>
    </row>
    <row r="9" spans="1:14" ht="21" customHeight="1" x14ac:dyDescent="0.75">
      <c r="A9" s="25"/>
      <c r="D9" s="117"/>
      <c r="E9" s="117"/>
      <c r="F9" s="117"/>
      <c r="G9" s="117"/>
      <c r="H9" s="117"/>
      <c r="I9" s="117"/>
      <c r="J9" s="117"/>
    </row>
    <row r="10" spans="1:14" ht="21" customHeight="1" x14ac:dyDescent="0.75">
      <c r="A10" s="118" t="s">
        <v>73</v>
      </c>
      <c r="B10" s="26"/>
      <c r="C10" s="36"/>
      <c r="D10" s="12">
        <v>11953435680</v>
      </c>
      <c r="E10" s="15"/>
      <c r="F10" s="12">
        <v>9313164204</v>
      </c>
      <c r="G10" s="7"/>
      <c r="H10" s="12">
        <v>11518916115</v>
      </c>
      <c r="I10" s="7"/>
      <c r="J10" s="12">
        <v>8803859087</v>
      </c>
    </row>
    <row r="11" spans="1:14" ht="21" customHeight="1" x14ac:dyDescent="0.75">
      <c r="A11" s="118" t="s">
        <v>54</v>
      </c>
      <c r="B11" s="118"/>
      <c r="C11" s="36"/>
      <c r="D11" s="7">
        <v>133789347</v>
      </c>
      <c r="E11" s="15"/>
      <c r="F11" s="7">
        <v>121137698</v>
      </c>
      <c r="G11" s="7"/>
      <c r="H11" s="14">
        <v>0</v>
      </c>
      <c r="I11" s="24"/>
      <c r="J11" s="14">
        <v>0</v>
      </c>
    </row>
    <row r="12" spans="1:14" ht="21" customHeight="1" x14ac:dyDescent="0.75">
      <c r="A12" s="118" t="s">
        <v>107</v>
      </c>
      <c r="B12" s="118"/>
      <c r="C12" s="36"/>
      <c r="D12" s="72">
        <v>-9604935321</v>
      </c>
      <c r="E12" s="72"/>
      <c r="F12" s="72">
        <v>-6954308306</v>
      </c>
      <c r="G12" s="72"/>
      <c r="H12" s="72">
        <v>-9278651987</v>
      </c>
      <c r="I12" s="72"/>
      <c r="J12" s="72">
        <v>-6520420825</v>
      </c>
    </row>
    <row r="13" spans="1:14" ht="21" customHeight="1" x14ac:dyDescent="0.75">
      <c r="A13" s="118" t="s">
        <v>108</v>
      </c>
      <c r="B13" s="118"/>
      <c r="C13" s="118"/>
      <c r="D13" s="72">
        <v>-35666172</v>
      </c>
      <c r="E13" s="72"/>
      <c r="F13" s="72">
        <v>-43183214</v>
      </c>
      <c r="G13" s="8"/>
      <c r="H13" s="14">
        <v>0</v>
      </c>
      <c r="I13" s="21"/>
      <c r="J13" s="14">
        <v>0</v>
      </c>
    </row>
    <row r="14" spans="1:14" ht="21" customHeight="1" x14ac:dyDescent="0.75">
      <c r="A14" s="65" t="s">
        <v>43</v>
      </c>
      <c r="B14" s="118"/>
      <c r="C14" s="118"/>
      <c r="D14" s="62">
        <f>SUM(D10:D13)</f>
        <v>2446623534</v>
      </c>
      <c r="E14" s="12"/>
      <c r="F14" s="62">
        <f>SUM(F10:F13)</f>
        <v>2436810382</v>
      </c>
      <c r="G14" s="12"/>
      <c r="H14" s="62">
        <f>SUM(H10:H13)</f>
        <v>2240264128</v>
      </c>
      <c r="I14" s="12"/>
      <c r="J14" s="62">
        <f>SUM(J10:J13)</f>
        <v>2283438262</v>
      </c>
    </row>
    <row r="15" spans="1:14" ht="21" customHeight="1" x14ac:dyDescent="0.75">
      <c r="A15" s="118" t="s">
        <v>16</v>
      </c>
      <c r="B15" s="118"/>
      <c r="C15" s="118"/>
      <c r="D15" s="90">
        <v>33385134</v>
      </c>
      <c r="E15" s="12"/>
      <c r="F15" s="90">
        <v>53131226</v>
      </c>
      <c r="G15" s="12"/>
      <c r="H15" s="90">
        <v>31562284</v>
      </c>
      <c r="I15" s="12"/>
      <c r="J15" s="90">
        <v>51338795</v>
      </c>
    </row>
    <row r="16" spans="1:14" ht="21" customHeight="1" x14ac:dyDescent="0.75">
      <c r="A16" s="118" t="s">
        <v>15</v>
      </c>
      <c r="B16" s="26">
        <v>18</v>
      </c>
      <c r="C16" s="118"/>
      <c r="D16" s="7">
        <f>110643478-20018573+39435</f>
        <v>90664340</v>
      </c>
      <c r="F16" s="7">
        <v>54982740</v>
      </c>
      <c r="H16" s="7">
        <v>158448224</v>
      </c>
      <c r="J16" s="7">
        <v>88151054</v>
      </c>
    </row>
    <row r="17" spans="1:10" ht="21" customHeight="1" x14ac:dyDescent="0.75">
      <c r="A17" s="65" t="s">
        <v>50</v>
      </c>
      <c r="B17" s="23"/>
      <c r="C17" s="23"/>
      <c r="D17" s="41">
        <f>SUM(D14:D16)</f>
        <v>2570673008</v>
      </c>
      <c r="E17" s="8"/>
      <c r="F17" s="41">
        <f>SUM(F14:F16)</f>
        <v>2544924348</v>
      </c>
      <c r="G17" s="8"/>
      <c r="H17" s="41">
        <f>SUM(H14:H16)</f>
        <v>2430274636</v>
      </c>
      <c r="I17" s="8"/>
      <c r="J17" s="41">
        <f>SUM(J14:J16)</f>
        <v>2422928111</v>
      </c>
    </row>
    <row r="18" spans="1:10" ht="21" customHeight="1" x14ac:dyDescent="0.75">
      <c r="A18" s="118" t="s">
        <v>38</v>
      </c>
      <c r="D18" s="72">
        <v>-216430142</v>
      </c>
      <c r="E18" s="7"/>
      <c r="F18" s="72">
        <v>-323342757</v>
      </c>
      <c r="G18" s="7"/>
      <c r="H18" s="72">
        <f>-163821265-47071</f>
        <v>-163868336</v>
      </c>
      <c r="I18" s="7"/>
      <c r="J18" s="72">
        <v>-268490908</v>
      </c>
    </row>
    <row r="19" spans="1:10" ht="21" customHeight="1" x14ac:dyDescent="0.75">
      <c r="A19" s="118" t="s">
        <v>39</v>
      </c>
      <c r="D19" s="72">
        <f>-316847255+20018573</f>
        <v>-296828682</v>
      </c>
      <c r="E19" s="7"/>
      <c r="F19" s="72">
        <v>-308128924</v>
      </c>
      <c r="G19" s="7"/>
      <c r="H19" s="72">
        <f>-209885451+47071</f>
        <v>-209838380</v>
      </c>
      <c r="I19" s="7"/>
      <c r="J19" s="72">
        <v>-217532750</v>
      </c>
    </row>
    <row r="20" spans="1:10" ht="21" customHeight="1" x14ac:dyDescent="0.75">
      <c r="A20" s="118" t="s">
        <v>174</v>
      </c>
      <c r="B20" s="26" t="s">
        <v>164</v>
      </c>
      <c r="D20" s="72">
        <v>0</v>
      </c>
      <c r="E20" s="7"/>
      <c r="F20" s="14">
        <v>0</v>
      </c>
      <c r="G20" s="7"/>
      <c r="H20" s="72">
        <v>-169000000</v>
      </c>
      <c r="I20" s="7"/>
      <c r="J20" s="14">
        <v>0</v>
      </c>
    </row>
    <row r="21" spans="1:10" ht="21" customHeight="1" x14ac:dyDescent="0.75">
      <c r="A21" s="118" t="s">
        <v>109</v>
      </c>
      <c r="B21" s="26" t="s">
        <v>162</v>
      </c>
      <c r="D21" s="74">
        <v>-39262505</v>
      </c>
      <c r="E21" s="7"/>
      <c r="F21" s="74">
        <v>-38592372</v>
      </c>
      <c r="G21" s="7"/>
      <c r="H21" s="74">
        <v>-38644505</v>
      </c>
      <c r="I21" s="7"/>
      <c r="J21" s="74">
        <v>-38070372</v>
      </c>
    </row>
    <row r="22" spans="1:10" ht="21" customHeight="1" x14ac:dyDescent="0.75">
      <c r="A22" s="118" t="s">
        <v>51</v>
      </c>
      <c r="D22" s="73">
        <f>SUM(D18:D21)</f>
        <v>-552521329</v>
      </c>
      <c r="E22" s="7"/>
      <c r="F22" s="73">
        <f>SUM(F18:F21)</f>
        <v>-670064053</v>
      </c>
      <c r="G22" s="7"/>
      <c r="H22" s="73">
        <f>SUM(H18:H21)</f>
        <v>-581351221</v>
      </c>
      <c r="I22" s="7"/>
      <c r="J22" s="73">
        <f>SUM(J18:J21)</f>
        <v>-524094030</v>
      </c>
    </row>
    <row r="23" spans="1:10" ht="21" customHeight="1" x14ac:dyDescent="0.75">
      <c r="A23" s="65" t="s">
        <v>145</v>
      </c>
      <c r="D23" s="17">
        <f>D22+D17</f>
        <v>2018151679</v>
      </c>
      <c r="E23" s="7"/>
      <c r="F23" s="17">
        <f>F22+F17</f>
        <v>1874860295</v>
      </c>
      <c r="G23" s="7"/>
      <c r="H23" s="17">
        <f>H22+H17</f>
        <v>1848923415</v>
      </c>
      <c r="I23" s="7"/>
      <c r="J23" s="17">
        <f>J22+J17</f>
        <v>1898834081</v>
      </c>
    </row>
    <row r="24" spans="1:10" ht="21" customHeight="1" x14ac:dyDescent="0.75">
      <c r="A24" s="118" t="s">
        <v>46</v>
      </c>
      <c r="D24" s="72">
        <v>-4304119</v>
      </c>
      <c r="E24" s="72"/>
      <c r="F24" s="72">
        <v>-4807865</v>
      </c>
      <c r="G24" s="72"/>
      <c r="H24" s="72">
        <v>-2282697</v>
      </c>
      <c r="I24" s="8"/>
      <c r="J24" s="72">
        <v>-2154894</v>
      </c>
    </row>
    <row r="25" spans="1:10" ht="21" customHeight="1" x14ac:dyDescent="0.75">
      <c r="A25" s="116" t="s">
        <v>55</v>
      </c>
      <c r="B25" s="26" t="s">
        <v>163</v>
      </c>
      <c r="D25" s="18">
        <v>170757</v>
      </c>
      <c r="E25" s="8"/>
      <c r="F25" s="18">
        <v>238463</v>
      </c>
      <c r="G25" s="8"/>
      <c r="H25" s="14">
        <v>0</v>
      </c>
      <c r="I25" s="24"/>
      <c r="J25" s="14">
        <v>0</v>
      </c>
    </row>
    <row r="26" spans="1:10" ht="21" customHeight="1" x14ac:dyDescent="0.75">
      <c r="A26" s="94" t="s">
        <v>133</v>
      </c>
      <c r="D26" s="40">
        <f>SUM(D23:D25)</f>
        <v>2014018317</v>
      </c>
      <c r="E26" s="8"/>
      <c r="F26" s="40">
        <f>SUM(F23:F25)</f>
        <v>1870290893</v>
      </c>
      <c r="G26" s="8"/>
      <c r="H26" s="40">
        <f>SUM(H23:H25)</f>
        <v>1846640718</v>
      </c>
      <c r="I26" s="7"/>
      <c r="J26" s="40">
        <f>SUM(J23:J25)</f>
        <v>1896679187</v>
      </c>
    </row>
    <row r="27" spans="1:10" ht="21" customHeight="1" x14ac:dyDescent="0.75">
      <c r="A27" s="116" t="s">
        <v>131</v>
      </c>
      <c r="B27" s="5">
        <v>12</v>
      </c>
      <c r="C27" s="26"/>
      <c r="D27" s="74">
        <f>-411389225+435574</f>
        <v>-410953651</v>
      </c>
      <c r="E27" s="77"/>
      <c r="F27" s="74">
        <v>-379908900</v>
      </c>
      <c r="G27" s="77"/>
      <c r="H27" s="74">
        <v>-395244232</v>
      </c>
      <c r="I27" s="4"/>
      <c r="J27" s="74">
        <v>-369060918</v>
      </c>
    </row>
    <row r="28" spans="1:10" ht="21" customHeight="1" x14ac:dyDescent="0.75">
      <c r="A28" s="94" t="s">
        <v>132</v>
      </c>
      <c r="D28" s="18">
        <f>SUM(D26:D27)</f>
        <v>1603064666</v>
      </c>
      <c r="E28" s="8"/>
      <c r="F28" s="18">
        <f>SUM(F26:F27)</f>
        <v>1490381993</v>
      </c>
      <c r="G28" s="8"/>
      <c r="H28" s="18">
        <f>SUM(H26:H27)</f>
        <v>1451396486</v>
      </c>
      <c r="I28" s="8"/>
      <c r="J28" s="18">
        <f>SUM(J26:J27)</f>
        <v>1527618269</v>
      </c>
    </row>
    <row r="29" spans="1:10" ht="21" customHeight="1" x14ac:dyDescent="0.75">
      <c r="A29" s="63"/>
      <c r="C29" s="64"/>
      <c r="D29" s="19"/>
      <c r="F29" s="19"/>
      <c r="H29" s="19"/>
      <c r="J29" s="19"/>
    </row>
    <row r="30" spans="1:10" ht="21" customHeight="1" x14ac:dyDescent="0.75"/>
    <row r="31" spans="1:10" ht="21" customHeight="1" x14ac:dyDescent="0.75"/>
    <row r="32" spans="1:10" ht="21" customHeight="1" x14ac:dyDescent="0.75"/>
    <row r="33" spans="1:14" ht="21" customHeight="1" x14ac:dyDescent="0.75"/>
    <row r="34" spans="1:14" ht="21" customHeight="1" x14ac:dyDescent="0.75"/>
    <row r="35" spans="1:14" ht="21" customHeight="1" x14ac:dyDescent="0.75"/>
    <row r="36" spans="1:14" ht="21" customHeight="1" x14ac:dyDescent="0.75"/>
    <row r="37" spans="1:14" ht="21" customHeight="1" x14ac:dyDescent="0.75"/>
    <row r="38" spans="1:14" ht="21" customHeight="1" x14ac:dyDescent="0.75"/>
    <row r="39" spans="1:14" ht="21" customHeight="1" x14ac:dyDescent="0.75"/>
    <row r="40" spans="1:14" ht="21" customHeight="1" x14ac:dyDescent="0.75"/>
    <row r="41" spans="1:14" ht="22" customHeight="1" x14ac:dyDescent="0.75">
      <c r="A41" s="140" t="s">
        <v>0</v>
      </c>
      <c r="B41" s="140"/>
      <c r="C41" s="140"/>
      <c r="D41" s="140"/>
      <c r="E41" s="140"/>
      <c r="F41" s="140"/>
      <c r="G41" s="140"/>
      <c r="H41" s="140"/>
      <c r="I41" s="140"/>
      <c r="J41" s="140"/>
    </row>
    <row r="42" spans="1:14" ht="22" customHeight="1" x14ac:dyDescent="0.75">
      <c r="A42" s="140" t="s">
        <v>122</v>
      </c>
      <c r="B42" s="140"/>
      <c r="C42" s="140"/>
      <c r="D42" s="140"/>
      <c r="E42" s="140"/>
      <c r="F42" s="140"/>
      <c r="G42" s="140"/>
      <c r="H42" s="140"/>
      <c r="I42" s="140"/>
      <c r="J42" s="140"/>
    </row>
    <row r="43" spans="1:14" ht="22" customHeight="1" x14ac:dyDescent="0.75">
      <c r="A43" s="140" t="s">
        <v>168</v>
      </c>
      <c r="B43" s="140"/>
      <c r="C43" s="140"/>
      <c r="D43" s="140"/>
      <c r="E43" s="140"/>
      <c r="F43" s="140"/>
      <c r="G43" s="140"/>
      <c r="H43" s="140"/>
      <c r="I43" s="140"/>
      <c r="J43" s="140"/>
    </row>
    <row r="44" spans="1:14" ht="22" customHeight="1" x14ac:dyDescent="0.75">
      <c r="A44" s="141" t="s">
        <v>79</v>
      </c>
      <c r="B44" s="141"/>
      <c r="C44" s="141"/>
      <c r="D44" s="141"/>
      <c r="E44" s="141"/>
      <c r="F44" s="141"/>
      <c r="G44" s="141"/>
      <c r="H44" s="141"/>
      <c r="I44" s="141"/>
      <c r="J44" s="141"/>
    </row>
    <row r="45" spans="1:14" ht="6" customHeight="1" x14ac:dyDescent="0.75">
      <c r="A45" s="37"/>
      <c r="B45" s="37"/>
      <c r="C45" s="37"/>
      <c r="D45" s="37"/>
      <c r="E45" s="37"/>
      <c r="F45" s="37"/>
      <c r="G45" s="37"/>
      <c r="H45" s="37"/>
      <c r="I45" s="37"/>
      <c r="J45" s="27"/>
      <c r="K45" s="15"/>
      <c r="L45" s="118"/>
      <c r="M45" s="118"/>
      <c r="N45" s="36"/>
    </row>
    <row r="46" spans="1:14" ht="20.149999999999999" customHeight="1" x14ac:dyDescent="0.75">
      <c r="B46" s="117" t="s">
        <v>36</v>
      </c>
      <c r="D46" s="134" t="s">
        <v>31</v>
      </c>
      <c r="E46" s="134"/>
      <c r="F46" s="134"/>
      <c r="G46" s="97"/>
      <c r="H46" s="134" t="s">
        <v>32</v>
      </c>
      <c r="I46" s="134"/>
      <c r="J46" s="134"/>
    </row>
    <row r="47" spans="1:14" ht="20.149999999999999" customHeight="1" x14ac:dyDescent="0.75">
      <c r="D47" s="134" t="s">
        <v>30</v>
      </c>
      <c r="E47" s="134"/>
      <c r="F47" s="134"/>
      <c r="G47" s="97"/>
      <c r="H47" s="134" t="s">
        <v>30</v>
      </c>
      <c r="I47" s="134"/>
      <c r="J47" s="134"/>
    </row>
    <row r="48" spans="1:14" ht="20.149999999999999" customHeight="1" x14ac:dyDescent="0.75">
      <c r="D48" s="117">
        <v>2021</v>
      </c>
      <c r="E48" s="117"/>
      <c r="F48" s="117">
        <v>2020</v>
      </c>
      <c r="G48" s="117"/>
      <c r="H48" s="117">
        <v>2021</v>
      </c>
      <c r="I48" s="117"/>
      <c r="J48" s="117">
        <v>2020</v>
      </c>
    </row>
    <row r="49" spans="1:10" ht="20.149999999999999" customHeight="1" x14ac:dyDescent="0.75">
      <c r="A49" s="94" t="s">
        <v>74</v>
      </c>
      <c r="B49" s="25"/>
      <c r="D49" s="17"/>
      <c r="E49" s="15"/>
      <c r="F49" s="17"/>
      <c r="G49" s="15"/>
      <c r="H49" s="57"/>
      <c r="I49" s="15"/>
      <c r="J49" s="57"/>
    </row>
    <row r="50" spans="1:10" ht="20.149999999999999" customHeight="1" x14ac:dyDescent="0.75">
      <c r="A50" s="25" t="s">
        <v>146</v>
      </c>
      <c r="B50" s="5"/>
      <c r="D50" s="19"/>
      <c r="E50" s="19"/>
      <c r="F50" s="19"/>
      <c r="G50" s="19"/>
      <c r="H50" s="19"/>
      <c r="I50" s="19"/>
      <c r="J50" s="19"/>
    </row>
    <row r="51" spans="1:10" ht="20.149999999999999" customHeight="1" x14ac:dyDescent="0.75">
      <c r="A51" s="25" t="s">
        <v>147</v>
      </c>
      <c r="B51" s="5"/>
      <c r="D51" s="19"/>
      <c r="E51" s="19"/>
      <c r="F51" s="19"/>
      <c r="G51" s="19"/>
      <c r="H51" s="19"/>
      <c r="I51" s="19"/>
      <c r="J51" s="19"/>
    </row>
    <row r="52" spans="1:10" ht="20.149999999999999" customHeight="1" x14ac:dyDescent="0.75">
      <c r="A52" s="23" t="s">
        <v>124</v>
      </c>
      <c r="B52" s="5"/>
      <c r="D52" s="19"/>
      <c r="E52" s="19"/>
      <c r="F52" s="19"/>
      <c r="G52" s="19"/>
      <c r="H52" s="19"/>
      <c r="I52" s="19"/>
      <c r="J52" s="19"/>
    </row>
    <row r="53" spans="1:10" ht="20.149999999999999" customHeight="1" x14ac:dyDescent="0.75">
      <c r="A53" s="32" t="s">
        <v>125</v>
      </c>
      <c r="B53" s="5"/>
      <c r="D53" s="72">
        <v>12592443</v>
      </c>
      <c r="E53" s="19"/>
      <c r="F53" s="72">
        <v>344625</v>
      </c>
      <c r="G53" s="19"/>
      <c r="H53" s="14">
        <v>0</v>
      </c>
      <c r="I53" s="19"/>
      <c r="J53" s="14">
        <v>0</v>
      </c>
    </row>
    <row r="54" spans="1:10" ht="20.149999999999999" customHeight="1" x14ac:dyDescent="0.75">
      <c r="A54" s="25" t="s">
        <v>148</v>
      </c>
      <c r="B54" s="25"/>
      <c r="D54" s="17"/>
      <c r="E54" s="15"/>
      <c r="F54" s="17"/>
      <c r="G54" s="15"/>
      <c r="H54" s="57"/>
      <c r="I54" s="15"/>
      <c r="J54" s="57"/>
    </row>
    <row r="55" spans="1:10" ht="20.149999999999999" customHeight="1" x14ac:dyDescent="0.75">
      <c r="A55" s="25" t="s">
        <v>147</v>
      </c>
      <c r="B55" s="25"/>
      <c r="D55" s="17"/>
      <c r="E55" s="15"/>
      <c r="F55" s="17"/>
      <c r="G55" s="15"/>
      <c r="H55" s="57"/>
      <c r="I55" s="15"/>
      <c r="J55" s="57"/>
    </row>
    <row r="56" spans="1:10" ht="20.149999999999999" customHeight="1" x14ac:dyDescent="0.75">
      <c r="A56" s="23" t="s">
        <v>115</v>
      </c>
      <c r="B56" s="25"/>
      <c r="D56" s="17"/>
      <c r="E56" s="15"/>
      <c r="F56" s="17"/>
      <c r="G56" s="15"/>
      <c r="H56" s="57"/>
      <c r="I56" s="15"/>
      <c r="J56" s="57"/>
    </row>
    <row r="57" spans="1:10" ht="20.149999999999999" customHeight="1" x14ac:dyDescent="0.75">
      <c r="A57" s="23" t="s">
        <v>118</v>
      </c>
      <c r="B57" s="5">
        <v>16</v>
      </c>
      <c r="D57" s="72">
        <v>4316351</v>
      </c>
      <c r="E57" s="72"/>
      <c r="F57" s="72">
        <v>2665425</v>
      </c>
      <c r="G57" s="72"/>
      <c r="H57" s="72">
        <v>-127008</v>
      </c>
      <c r="I57" s="72"/>
      <c r="J57" s="72">
        <v>1952035</v>
      </c>
    </row>
    <row r="58" spans="1:10" ht="20.149999999999999" customHeight="1" x14ac:dyDescent="0.75">
      <c r="A58" s="23" t="s">
        <v>149</v>
      </c>
      <c r="B58" s="5"/>
      <c r="D58" s="19"/>
      <c r="E58" s="19"/>
      <c r="F58" s="19"/>
      <c r="G58" s="19"/>
      <c r="H58" s="19"/>
      <c r="I58" s="19"/>
      <c r="J58" s="19"/>
    </row>
    <row r="59" spans="1:10" ht="20.149999999999999" customHeight="1" x14ac:dyDescent="0.75">
      <c r="A59" s="23" t="s">
        <v>134</v>
      </c>
      <c r="B59" s="5">
        <v>12</v>
      </c>
      <c r="D59" s="74">
        <v>-863270</v>
      </c>
      <c r="E59" s="19"/>
      <c r="F59" s="74">
        <v>-533085</v>
      </c>
      <c r="G59" s="19"/>
      <c r="H59" s="74">
        <v>25402</v>
      </c>
      <c r="I59" s="19"/>
      <c r="J59" s="74">
        <v>-390407</v>
      </c>
    </row>
    <row r="60" spans="1:10" ht="20.149999999999999" customHeight="1" x14ac:dyDescent="0.75">
      <c r="A60" s="94" t="s">
        <v>74</v>
      </c>
      <c r="B60" s="5"/>
      <c r="E60" s="19"/>
      <c r="G60" s="19"/>
      <c r="H60" s="14"/>
      <c r="I60" s="19"/>
      <c r="J60" s="14"/>
    </row>
    <row r="61" spans="1:10" ht="20.149999999999999" customHeight="1" x14ac:dyDescent="0.75">
      <c r="A61" s="98" t="s">
        <v>67</v>
      </c>
      <c r="B61" s="25"/>
      <c r="D61" s="74">
        <f>SUM(D53:D59)</f>
        <v>16045524</v>
      </c>
      <c r="E61" s="19"/>
      <c r="F61" s="74">
        <f>SUM(F53:F59)</f>
        <v>2476965</v>
      </c>
      <c r="G61" s="19"/>
      <c r="H61" s="74">
        <f>SUM(H53:H59)</f>
        <v>-101606</v>
      </c>
      <c r="I61" s="21"/>
      <c r="J61" s="74">
        <f>SUM(J53:J59)</f>
        <v>1561628</v>
      </c>
    </row>
    <row r="62" spans="1:10" ht="10" customHeight="1" x14ac:dyDescent="0.75">
      <c r="A62" s="25"/>
      <c r="B62" s="25"/>
      <c r="D62" s="19"/>
      <c r="E62" s="19"/>
      <c r="F62" s="19"/>
      <c r="G62" s="19"/>
      <c r="H62" s="19"/>
      <c r="I62" s="21"/>
      <c r="J62" s="19"/>
    </row>
    <row r="63" spans="1:10" ht="20.149999999999999" customHeight="1" x14ac:dyDescent="0.75">
      <c r="A63" s="99" t="s">
        <v>75</v>
      </c>
      <c r="D63" s="37"/>
      <c r="E63" s="37"/>
      <c r="F63" s="37"/>
      <c r="G63" s="37"/>
      <c r="H63" s="37"/>
      <c r="I63" s="37"/>
      <c r="J63" s="37"/>
    </row>
    <row r="64" spans="1:10" ht="20.149999999999999" customHeight="1" thickBot="1" x14ac:dyDescent="0.8">
      <c r="A64" s="98" t="s">
        <v>88</v>
      </c>
      <c r="D64" s="55">
        <f>SUM(D61+D28)</f>
        <v>1619110190</v>
      </c>
      <c r="E64" s="17"/>
      <c r="F64" s="55">
        <f>SUM(F61+F28)</f>
        <v>1492858958</v>
      </c>
      <c r="G64" s="17"/>
      <c r="H64" s="55">
        <f>SUM(H61+H28)</f>
        <v>1451294880</v>
      </c>
      <c r="I64" s="14"/>
      <c r="J64" s="55">
        <f>SUM(J61+J28)</f>
        <v>1529179897</v>
      </c>
    </row>
    <row r="65" spans="1:10" ht="10" customHeight="1" thickTop="1" x14ac:dyDescent="0.75">
      <c r="A65" s="98"/>
      <c r="C65" s="64"/>
      <c r="D65" s="19"/>
      <c r="F65" s="19"/>
      <c r="H65" s="19"/>
      <c r="J65" s="19"/>
    </row>
    <row r="66" spans="1:10" ht="20.149999999999999" customHeight="1" x14ac:dyDescent="0.75">
      <c r="A66" s="99" t="s">
        <v>80</v>
      </c>
      <c r="B66" s="26"/>
      <c r="D66" s="15"/>
      <c r="E66" s="15"/>
      <c r="F66" s="15"/>
      <c r="G66" s="15"/>
      <c r="H66" s="15"/>
      <c r="I66" s="15"/>
      <c r="J66" s="15"/>
    </row>
    <row r="67" spans="1:10" ht="20.149999999999999" customHeight="1" x14ac:dyDescent="0.75">
      <c r="A67" s="23" t="s">
        <v>150</v>
      </c>
      <c r="B67" s="26"/>
      <c r="D67" s="8">
        <f>1578673761-6</f>
        <v>1578673755</v>
      </c>
      <c r="E67" s="7"/>
      <c r="F67" s="8">
        <v>1472324649</v>
      </c>
      <c r="G67" s="15"/>
      <c r="H67" s="14">
        <v>0</v>
      </c>
      <c r="I67" s="24"/>
      <c r="J67" s="14">
        <v>0</v>
      </c>
    </row>
    <row r="68" spans="1:10" ht="20.149999999999999" customHeight="1" x14ac:dyDescent="0.75">
      <c r="A68" s="23" t="s">
        <v>48</v>
      </c>
      <c r="B68" s="26"/>
      <c r="D68" s="18">
        <f>24390905+6</f>
        <v>24390911</v>
      </c>
      <c r="E68" s="7"/>
      <c r="F68" s="18">
        <v>18057344</v>
      </c>
      <c r="G68" s="15"/>
      <c r="H68" s="14">
        <v>0</v>
      </c>
      <c r="I68" s="24"/>
      <c r="J68" s="14">
        <v>0</v>
      </c>
    </row>
    <row r="69" spans="1:10" ht="20.149999999999999" customHeight="1" thickBot="1" x14ac:dyDescent="0.8">
      <c r="A69" s="36"/>
      <c r="B69" s="26"/>
      <c r="D69" s="33">
        <f>SUM(D67:D68)</f>
        <v>1603064666</v>
      </c>
      <c r="E69" s="15"/>
      <c r="F69" s="33">
        <f>SUM(F67:F68)</f>
        <v>1490381993</v>
      </c>
      <c r="G69" s="15"/>
      <c r="H69" s="60">
        <f>SUM(H67:H68)</f>
        <v>0</v>
      </c>
      <c r="I69" s="24"/>
      <c r="J69" s="60">
        <f>SUM(J67:J68)</f>
        <v>0</v>
      </c>
    </row>
    <row r="70" spans="1:10" ht="10" customHeight="1" thickTop="1" x14ac:dyDescent="0.75">
      <c r="A70" s="36"/>
      <c r="B70" s="26"/>
      <c r="D70" s="17"/>
      <c r="E70" s="15"/>
      <c r="F70" s="17"/>
      <c r="G70" s="15"/>
      <c r="H70" s="14"/>
      <c r="I70" s="24"/>
      <c r="J70" s="14"/>
    </row>
    <row r="71" spans="1:10" ht="20.149999999999999" customHeight="1" x14ac:dyDescent="0.75">
      <c r="A71" s="94" t="s">
        <v>75</v>
      </c>
      <c r="B71" s="25"/>
      <c r="D71" s="17"/>
      <c r="E71" s="15"/>
      <c r="F71" s="17"/>
      <c r="G71" s="15"/>
      <c r="H71" s="57"/>
      <c r="I71" s="15"/>
      <c r="J71" s="57"/>
    </row>
    <row r="72" spans="1:10" ht="20.149999999999999" customHeight="1" x14ac:dyDescent="0.75">
      <c r="A72" s="98" t="s">
        <v>66</v>
      </c>
      <c r="B72" s="63"/>
      <c r="D72" s="17"/>
      <c r="E72" s="15"/>
      <c r="F72" s="17"/>
      <c r="G72" s="15"/>
      <c r="H72" s="57"/>
      <c r="I72" s="15"/>
      <c r="J72" s="57"/>
    </row>
    <row r="73" spans="1:10" ht="20.149999999999999" customHeight="1" x14ac:dyDescent="0.75">
      <c r="A73" s="23" t="s">
        <v>150</v>
      </c>
      <c r="B73" s="26"/>
      <c r="D73" s="8">
        <f>1595047252-1</f>
        <v>1595047251</v>
      </c>
      <c r="E73" s="4"/>
      <c r="F73" s="8">
        <v>1474391621</v>
      </c>
      <c r="G73" s="7"/>
      <c r="H73" s="14">
        <v>0</v>
      </c>
      <c r="I73" s="24"/>
      <c r="J73" s="14">
        <v>0</v>
      </c>
    </row>
    <row r="74" spans="1:10" ht="20.149999999999999" customHeight="1" x14ac:dyDescent="0.75">
      <c r="A74" s="23" t="s">
        <v>48</v>
      </c>
      <c r="B74" s="26"/>
      <c r="D74" s="18">
        <f>24062938+1</f>
        <v>24062939</v>
      </c>
      <c r="E74" s="19"/>
      <c r="F74" s="18">
        <v>18467337</v>
      </c>
      <c r="G74" s="8"/>
      <c r="H74" s="14">
        <v>0</v>
      </c>
      <c r="I74" s="24"/>
      <c r="J74" s="14">
        <v>0</v>
      </c>
    </row>
    <row r="75" spans="1:10" ht="20.149999999999999" customHeight="1" thickBot="1" x14ac:dyDescent="0.8">
      <c r="A75" s="23"/>
      <c r="D75" s="20">
        <f>SUM(D73:D74)</f>
        <v>1619110190</v>
      </c>
      <c r="E75" s="17"/>
      <c r="F75" s="20">
        <f>SUM(F73:F74)</f>
        <v>1492858958</v>
      </c>
      <c r="G75" s="17"/>
      <c r="H75" s="60">
        <f>SUM(H73:H74)</f>
        <v>0</v>
      </c>
      <c r="I75" s="24"/>
      <c r="J75" s="60">
        <f>SUM(J73:J74)</f>
        <v>0</v>
      </c>
    </row>
    <row r="76" spans="1:10" ht="10" customHeight="1" thickTop="1" x14ac:dyDescent="0.75">
      <c r="A76" s="63"/>
      <c r="C76" s="64"/>
      <c r="D76" s="19"/>
      <c r="F76" s="19"/>
      <c r="H76" s="19"/>
      <c r="J76" s="19"/>
    </row>
    <row r="77" spans="1:10" ht="20.149999999999999" customHeight="1" x14ac:dyDescent="0.75">
      <c r="A77" s="94"/>
      <c r="B77" s="100"/>
      <c r="D77" s="71"/>
      <c r="E77" s="70"/>
      <c r="F77" s="71"/>
      <c r="G77" s="70"/>
      <c r="H77" s="71"/>
      <c r="I77" s="70"/>
      <c r="J77" s="71"/>
    </row>
    <row r="78" spans="1:10" ht="20.149999999999999" customHeight="1" x14ac:dyDescent="0.75">
      <c r="A78" s="94" t="s">
        <v>198</v>
      </c>
      <c r="B78" s="100" t="s">
        <v>6</v>
      </c>
      <c r="D78" s="71">
        <f>+D67/D81</f>
        <v>2.6999072562078323</v>
      </c>
      <c r="E78" s="70"/>
      <c r="F78" s="71">
        <f>+F67/F81</f>
        <v>2.5180250135524362</v>
      </c>
      <c r="G78" s="70"/>
      <c r="H78" s="71">
        <f>H28/H81</f>
        <v>2.4822328817304942</v>
      </c>
      <c r="I78" s="70"/>
      <c r="J78" s="71">
        <f>J28/J81</f>
        <v>2.6125902429971979</v>
      </c>
    </row>
    <row r="79" spans="1:10" ht="10" customHeight="1" x14ac:dyDescent="0.75">
      <c r="A79" s="98"/>
      <c r="B79" s="97"/>
      <c r="C79" s="101"/>
      <c r="D79" s="19"/>
      <c r="F79" s="19"/>
      <c r="H79" s="19"/>
      <c r="J79" s="19"/>
    </row>
    <row r="80" spans="1:10" ht="20.149999999999999" customHeight="1" x14ac:dyDescent="0.75">
      <c r="A80" s="94" t="s">
        <v>119</v>
      </c>
      <c r="B80" s="97"/>
      <c r="C80" s="101"/>
      <c r="D80" s="19"/>
      <c r="F80" s="19"/>
      <c r="H80" s="19"/>
      <c r="J80" s="19"/>
    </row>
    <row r="81" spans="1:10" ht="20.149999999999999" customHeight="1" x14ac:dyDescent="0.75">
      <c r="A81" s="98" t="s">
        <v>120</v>
      </c>
      <c r="B81" s="134" t="s">
        <v>121</v>
      </c>
      <c r="C81" s="134"/>
      <c r="D81" s="16">
        <v>584714068</v>
      </c>
      <c r="E81" s="16"/>
      <c r="F81" s="16">
        <v>584714068</v>
      </c>
      <c r="G81" s="16"/>
      <c r="H81" s="16">
        <v>584714068</v>
      </c>
      <c r="I81" s="16"/>
      <c r="J81" s="16">
        <v>584714068</v>
      </c>
    </row>
    <row r="82" spans="1:10" ht="20.149999999999999" customHeight="1" x14ac:dyDescent="0.75">
      <c r="A82" s="63"/>
      <c r="B82" s="65"/>
      <c r="D82" s="16"/>
      <c r="E82" s="16"/>
      <c r="F82" s="16"/>
      <c r="G82" s="16"/>
      <c r="H82" s="11"/>
      <c r="I82" s="16"/>
      <c r="J82" s="16"/>
    </row>
    <row r="83" spans="1:10" ht="20.149999999999999" customHeight="1" x14ac:dyDescent="0.75"/>
    <row r="84" spans="1:10" ht="20.149999999999999" customHeight="1" x14ac:dyDescent="0.75"/>
    <row r="85" spans="1:10" ht="20.149999999999999" customHeight="1" x14ac:dyDescent="0.75">
      <c r="A85" s="142" t="s">
        <v>62</v>
      </c>
      <c r="B85" s="142"/>
      <c r="C85" s="142"/>
      <c r="D85" s="142"/>
      <c r="E85" s="142"/>
      <c r="F85" s="142"/>
      <c r="G85" s="142"/>
      <c r="H85" s="142"/>
      <c r="I85" s="142"/>
      <c r="J85" s="142"/>
    </row>
    <row r="86" spans="1:10" ht="20.149999999999999" customHeight="1" x14ac:dyDescent="0.75"/>
    <row r="87" spans="1:10" ht="20.149999999999999" customHeight="1" x14ac:dyDescent="0.75"/>
    <row r="88" spans="1:10" ht="20.149999999999999" customHeight="1" x14ac:dyDescent="0.75"/>
    <row r="89" spans="1:10" ht="20.149999999999999" customHeight="1" x14ac:dyDescent="0.75"/>
    <row r="90" spans="1:10" ht="20.149999999999999" customHeight="1" x14ac:dyDescent="0.75"/>
    <row r="91" spans="1:10" ht="20.149999999999999" customHeight="1" x14ac:dyDescent="0.75"/>
    <row r="92" spans="1:10" ht="21" customHeight="1" x14ac:dyDescent="0.75"/>
  </sheetData>
  <mergeCells count="18">
    <mergeCell ref="D7:F7"/>
    <mergeCell ref="H7:J7"/>
    <mergeCell ref="D47:F47"/>
    <mergeCell ref="A85:J85"/>
    <mergeCell ref="H47:J47"/>
    <mergeCell ref="A41:J41"/>
    <mergeCell ref="A42:J42"/>
    <mergeCell ref="A43:J43"/>
    <mergeCell ref="A44:J44"/>
    <mergeCell ref="D46:F46"/>
    <mergeCell ref="H46:J46"/>
    <mergeCell ref="B81:C81"/>
    <mergeCell ref="D6:F6"/>
    <mergeCell ref="H6:J6"/>
    <mergeCell ref="A1:J1"/>
    <mergeCell ref="A2:J2"/>
    <mergeCell ref="A3:J3"/>
    <mergeCell ref="A4:J4"/>
  </mergeCells>
  <pageMargins left="0.7" right="0.2" top="1" bottom="0.5" header="0.5" footer="0.25"/>
  <pageSetup paperSize="9" scale="90" orientation="portrait" r:id="rId1"/>
  <headerFooter alignWithMargins="0"/>
  <rowBreaks count="1" manualBreakCount="1">
    <brk id="4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AB32"/>
  <sheetViews>
    <sheetView topLeftCell="A25" zoomScale="80" zoomScaleNormal="80" zoomScaleSheetLayoutView="80" workbookViewId="0">
      <selection activeCell="D38" sqref="D38"/>
    </sheetView>
  </sheetViews>
  <sheetFormatPr defaultColWidth="9.09765625" defaultRowHeight="18.75" customHeight="1" x14ac:dyDescent="0.75"/>
  <cols>
    <col min="1" max="1" width="45.09765625" style="116" customWidth="1"/>
    <col min="2" max="2" width="5.3984375" style="116" bestFit="1" customWidth="1"/>
    <col min="3" max="3" width="1.09765625" style="116" customWidth="1"/>
    <col min="4" max="4" width="14.59765625" style="116" customWidth="1"/>
    <col min="5" max="5" width="1.09765625" style="116" customWidth="1"/>
    <col min="6" max="6" width="1.3984375" style="116" customWidth="1"/>
    <col min="7" max="7" width="12.69921875" style="116" customWidth="1"/>
    <col min="8" max="8" width="1.3984375" style="116" customWidth="1"/>
    <col min="9" max="9" width="1.69921875" style="116" customWidth="1"/>
    <col min="10" max="10" width="15.59765625" style="116" customWidth="1"/>
    <col min="11" max="11" width="1.69921875" style="116" customWidth="1"/>
    <col min="12" max="12" width="1.59765625" style="116" customWidth="1"/>
    <col min="13" max="13" width="16.59765625" style="116" customWidth="1"/>
    <col min="14" max="15" width="1.59765625" style="116" customWidth="1"/>
    <col min="16" max="16" width="2.3984375" style="116" customWidth="1"/>
    <col min="17" max="17" width="16.8984375" style="116" customWidth="1"/>
    <col min="18" max="18" width="2.3984375" style="116" customWidth="1"/>
    <col min="19" max="20" width="1.09765625" style="116" customWidth="1"/>
    <col min="21" max="21" width="16" style="116" customWidth="1"/>
    <col min="22" max="23" width="1.09765625" style="116" customWidth="1"/>
    <col min="24" max="24" width="12.69921875" style="116" customWidth="1"/>
    <col min="25" max="25" width="1.09765625" style="116" customWidth="1"/>
    <col min="26" max="26" width="1" style="116" customWidth="1"/>
    <col min="27" max="27" width="15.8984375" style="116" customWidth="1"/>
    <col min="28" max="28" width="0.8984375" style="116" customWidth="1"/>
    <col min="29" max="16384" width="9.09765625" style="116"/>
  </cols>
  <sheetData>
    <row r="1" spans="1:28" ht="20.25" customHeight="1" x14ac:dyDescent="0.75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</row>
    <row r="2" spans="1:28" ht="20.25" customHeight="1" x14ac:dyDescent="0.75">
      <c r="A2" s="144" t="s">
        <v>110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</row>
    <row r="3" spans="1:28" ht="20.25" customHeight="1" x14ac:dyDescent="0.75">
      <c r="A3" s="144" t="s">
        <v>68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</row>
    <row r="4" spans="1:28" ht="20.25" customHeight="1" x14ac:dyDescent="0.75">
      <c r="A4" s="144" t="s">
        <v>168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</row>
    <row r="5" spans="1:28" ht="20.25" customHeight="1" x14ac:dyDescent="0.75">
      <c r="A5" s="141" t="s">
        <v>79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</row>
    <row r="6" spans="1:28" s="25" customFormat="1" ht="7.5" customHeight="1" x14ac:dyDescent="0.75">
      <c r="A6" s="27"/>
      <c r="B6" s="27"/>
      <c r="F6" s="120"/>
      <c r="H6" s="117"/>
      <c r="W6" s="27"/>
      <c r="Z6" s="27"/>
      <c r="AA6" s="27"/>
    </row>
    <row r="7" spans="1:28" s="25" customFormat="1" ht="22" customHeight="1" x14ac:dyDescent="0.75">
      <c r="A7" s="27"/>
      <c r="B7" s="120" t="s">
        <v>83</v>
      </c>
      <c r="D7" s="143" t="s">
        <v>94</v>
      </c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19"/>
      <c r="T7" s="143"/>
      <c r="U7" s="143"/>
      <c r="V7" s="143"/>
      <c r="W7" s="140" t="s">
        <v>49</v>
      </c>
      <c r="X7" s="140"/>
      <c r="Y7" s="140"/>
      <c r="Z7" s="140" t="s">
        <v>23</v>
      </c>
      <c r="AA7" s="140"/>
      <c r="AB7" s="140"/>
    </row>
    <row r="8" spans="1:28" s="25" customFormat="1" ht="22" customHeight="1" x14ac:dyDescent="0.75">
      <c r="A8" s="27"/>
      <c r="B8" s="27"/>
      <c r="C8" s="140" t="s">
        <v>21</v>
      </c>
      <c r="D8" s="140"/>
      <c r="E8" s="140"/>
      <c r="F8" s="140" t="s">
        <v>22</v>
      </c>
      <c r="G8" s="140"/>
      <c r="H8" s="140"/>
      <c r="I8" s="144" t="s">
        <v>97</v>
      </c>
      <c r="J8" s="144"/>
      <c r="K8" s="144"/>
      <c r="L8" s="144"/>
      <c r="M8" s="144"/>
      <c r="N8" s="144"/>
      <c r="O8" s="117"/>
      <c r="P8" s="38"/>
      <c r="Q8" s="129" t="s">
        <v>181</v>
      </c>
      <c r="R8" s="38"/>
      <c r="S8" s="120"/>
      <c r="T8" s="144" t="s">
        <v>23</v>
      </c>
      <c r="U8" s="144"/>
      <c r="V8" s="144"/>
      <c r="W8" s="140" t="s">
        <v>100</v>
      </c>
      <c r="X8" s="140"/>
      <c r="Y8" s="140"/>
      <c r="Z8" s="140" t="s">
        <v>102</v>
      </c>
      <c r="AA8" s="140"/>
      <c r="AB8" s="140"/>
    </row>
    <row r="9" spans="1:28" s="25" customFormat="1" ht="22" customHeight="1" x14ac:dyDescent="0.75">
      <c r="A9" s="27"/>
      <c r="B9" s="27"/>
      <c r="C9" s="117"/>
      <c r="D9" s="117" t="s">
        <v>92</v>
      </c>
      <c r="E9" s="117"/>
      <c r="F9" s="117"/>
      <c r="G9" s="117" t="s">
        <v>95</v>
      </c>
      <c r="H9" s="117"/>
      <c r="I9" s="128"/>
      <c r="J9" s="131"/>
      <c r="K9" s="131"/>
      <c r="L9" s="131"/>
      <c r="M9" s="131"/>
      <c r="N9" s="128"/>
      <c r="O9" s="117"/>
      <c r="P9" s="131"/>
      <c r="Q9" s="128" t="s">
        <v>182</v>
      </c>
      <c r="R9" s="131"/>
      <c r="S9" s="117"/>
      <c r="T9" s="140" t="s">
        <v>98</v>
      </c>
      <c r="U9" s="140"/>
      <c r="V9" s="140"/>
      <c r="W9" s="117"/>
      <c r="X9" s="117" t="s">
        <v>101</v>
      </c>
      <c r="Y9" s="117"/>
      <c r="Z9" s="117"/>
      <c r="AA9" s="117" t="s">
        <v>103</v>
      </c>
      <c r="AB9" s="117"/>
    </row>
    <row r="10" spans="1:28" s="25" customFormat="1" ht="22" customHeight="1" x14ac:dyDescent="0.75">
      <c r="A10" s="27"/>
      <c r="B10" s="27"/>
      <c r="C10" s="117"/>
      <c r="D10" s="117" t="s">
        <v>93</v>
      </c>
      <c r="E10" s="117"/>
      <c r="F10" s="117"/>
      <c r="G10" s="117" t="s">
        <v>96</v>
      </c>
      <c r="H10" s="117"/>
      <c r="I10" s="117"/>
      <c r="J10" s="117" t="s">
        <v>14</v>
      </c>
      <c r="K10" s="117"/>
      <c r="L10" s="117"/>
      <c r="M10" s="117" t="s">
        <v>17</v>
      </c>
      <c r="N10" s="117"/>
      <c r="O10" s="117"/>
      <c r="Q10" s="129" t="s">
        <v>85</v>
      </c>
      <c r="S10" s="117"/>
      <c r="T10" s="140" t="s">
        <v>116</v>
      </c>
      <c r="U10" s="140"/>
      <c r="V10" s="140"/>
      <c r="W10" s="117"/>
      <c r="X10" s="117"/>
      <c r="Y10" s="117"/>
      <c r="Z10" s="117"/>
      <c r="AA10" s="117"/>
      <c r="AB10" s="117"/>
    </row>
    <row r="11" spans="1:28" s="25" customFormat="1" ht="22" customHeight="1" x14ac:dyDescent="0.75">
      <c r="A11" s="27"/>
      <c r="B11" s="27"/>
      <c r="C11" s="117"/>
      <c r="D11" s="117"/>
      <c r="E11" s="117"/>
      <c r="F11" s="117"/>
      <c r="G11" s="117"/>
      <c r="H11" s="117"/>
      <c r="I11" s="117"/>
      <c r="J11" s="117" t="s">
        <v>34</v>
      </c>
      <c r="K11" s="117"/>
      <c r="L11" s="117"/>
      <c r="M11" s="117"/>
      <c r="N11" s="117"/>
      <c r="O11" s="117"/>
      <c r="Q11" s="127" t="s">
        <v>184</v>
      </c>
      <c r="R11" s="38"/>
      <c r="S11" s="117"/>
      <c r="T11" s="140"/>
      <c r="U11" s="140"/>
      <c r="V11" s="140"/>
      <c r="W11" s="117"/>
      <c r="X11" s="117"/>
      <c r="Y11" s="117"/>
      <c r="Z11" s="117"/>
      <c r="AA11" s="117"/>
      <c r="AB11" s="117"/>
    </row>
    <row r="12" spans="1:28" s="25" customFormat="1" ht="22" customHeight="1" x14ac:dyDescent="0.75">
      <c r="A12" s="27"/>
      <c r="B12" s="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9"/>
      <c r="Q12" s="127" t="s">
        <v>183</v>
      </c>
      <c r="R12" s="129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</row>
    <row r="13" spans="1:28" s="25" customFormat="1" ht="22" customHeight="1" x14ac:dyDescent="0.75">
      <c r="A13" s="27"/>
      <c r="B13" s="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9"/>
      <c r="Q13" s="129" t="s">
        <v>99</v>
      </c>
      <c r="R13" s="129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</row>
    <row r="14" spans="1:28" s="25" customFormat="1" ht="22" customHeight="1" x14ac:dyDescent="0.75">
      <c r="A14" s="27"/>
      <c r="B14" s="2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20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</row>
    <row r="15" spans="1:28" s="25" customFormat="1" ht="22" customHeight="1" x14ac:dyDescent="0.75">
      <c r="A15" s="116" t="s">
        <v>135</v>
      </c>
      <c r="C15" s="28"/>
      <c r="D15" s="49">
        <v>1754142204</v>
      </c>
      <c r="E15" s="49"/>
      <c r="F15" s="49"/>
      <c r="G15" s="49">
        <v>-43570340</v>
      </c>
      <c r="H15" s="49"/>
      <c r="I15" s="49"/>
      <c r="J15" s="49">
        <v>175414835</v>
      </c>
      <c r="K15" s="49"/>
      <c r="L15" s="49"/>
      <c r="M15" s="49">
        <v>8015149709</v>
      </c>
      <c r="N15" s="49"/>
      <c r="O15" s="49"/>
      <c r="P15" s="49"/>
      <c r="Q15" s="49">
        <v>-59662780</v>
      </c>
      <c r="R15" s="14"/>
      <c r="S15" s="49"/>
      <c r="T15" s="49"/>
      <c r="U15" s="49">
        <f>SUM(D15:Q15)</f>
        <v>9841473628</v>
      </c>
      <c r="V15" s="49"/>
      <c r="W15" s="49"/>
      <c r="X15" s="49">
        <v>91918384</v>
      </c>
      <c r="Y15" s="49"/>
      <c r="Z15" s="49"/>
      <c r="AA15" s="49">
        <f>SUM(U15:Z15)</f>
        <v>9933392012</v>
      </c>
    </row>
    <row r="16" spans="1:28" ht="22" customHeight="1" x14ac:dyDescent="0.75">
      <c r="A16" s="116" t="s">
        <v>117</v>
      </c>
      <c r="B16" s="26">
        <v>23</v>
      </c>
      <c r="C16" s="28"/>
      <c r="D16" s="14">
        <v>0</v>
      </c>
      <c r="E16" s="10"/>
      <c r="F16" s="10"/>
      <c r="G16" s="14">
        <v>0</v>
      </c>
      <c r="H16" s="10"/>
      <c r="I16" s="21"/>
      <c r="J16" s="14">
        <v>0</v>
      </c>
      <c r="K16" s="81"/>
      <c r="L16" s="81"/>
      <c r="M16" s="49">
        <v>-643185475</v>
      </c>
      <c r="N16" s="81"/>
      <c r="O16" s="81"/>
      <c r="P16" s="81"/>
      <c r="Q16" s="14">
        <v>0</v>
      </c>
      <c r="R16" s="14"/>
      <c r="S16" s="81"/>
      <c r="T16" s="81"/>
      <c r="U16" s="49">
        <f>SUM(D16:Q16)</f>
        <v>-643185475</v>
      </c>
      <c r="V16" s="82"/>
      <c r="W16" s="83"/>
      <c r="X16" s="14">
        <v>0</v>
      </c>
      <c r="Y16" s="83"/>
      <c r="Z16" s="83"/>
      <c r="AA16" s="49">
        <f>SUM(U16:X16)</f>
        <v>-643185475</v>
      </c>
    </row>
    <row r="17" spans="1:28" ht="22" customHeight="1" x14ac:dyDescent="0.75">
      <c r="A17" s="116" t="s">
        <v>58</v>
      </c>
      <c r="B17" s="26">
        <v>23</v>
      </c>
      <c r="C17" s="28"/>
      <c r="D17" s="14">
        <v>0</v>
      </c>
      <c r="E17" s="10"/>
      <c r="F17" s="10"/>
      <c r="G17" s="14">
        <v>0</v>
      </c>
      <c r="H17" s="10"/>
      <c r="I17" s="21"/>
      <c r="J17" s="14">
        <v>0</v>
      </c>
      <c r="K17" s="81"/>
      <c r="L17" s="81"/>
      <c r="M17" s="14">
        <v>0</v>
      </c>
      <c r="N17" s="42"/>
      <c r="O17" s="42"/>
      <c r="P17" s="42"/>
      <c r="Q17" s="14">
        <v>0</v>
      </c>
      <c r="R17" s="14"/>
      <c r="S17" s="42"/>
      <c r="T17" s="42"/>
      <c r="U17" s="14">
        <f>SUM(D17:Q17)</f>
        <v>0</v>
      </c>
      <c r="V17" s="82"/>
      <c r="W17" s="83"/>
      <c r="X17" s="49">
        <v>-16843786</v>
      </c>
      <c r="Y17" s="83"/>
      <c r="Z17" s="83"/>
      <c r="AA17" s="49">
        <f>SUM(U17:X17)</f>
        <v>-16843786</v>
      </c>
    </row>
    <row r="18" spans="1:28" ht="22" customHeight="1" x14ac:dyDescent="0.75">
      <c r="A18" s="116" t="s">
        <v>63</v>
      </c>
      <c r="C18" s="28"/>
      <c r="D18" s="14">
        <v>0</v>
      </c>
      <c r="E18" s="10"/>
      <c r="F18" s="10"/>
      <c r="G18" s="14">
        <v>0</v>
      </c>
      <c r="H18" s="10"/>
      <c r="I18" s="21"/>
      <c r="J18" s="14">
        <v>0</v>
      </c>
      <c r="K18" s="81"/>
      <c r="L18" s="81"/>
      <c r="M18" s="49">
        <v>1474046996</v>
      </c>
      <c r="N18" s="84"/>
      <c r="O18" s="84"/>
      <c r="P18" s="84"/>
      <c r="Q18" s="49">
        <v>344625</v>
      </c>
      <c r="R18" s="87"/>
      <c r="S18" s="84"/>
      <c r="T18" s="84"/>
      <c r="U18" s="49">
        <f>SUM(D18:Q18)</f>
        <v>1474391621</v>
      </c>
      <c r="V18" s="84"/>
      <c r="W18" s="84"/>
      <c r="X18" s="49">
        <v>18467337</v>
      </c>
      <c r="Y18" s="85"/>
      <c r="Z18" s="86"/>
      <c r="AA18" s="49">
        <f>SUM(U18:X18)</f>
        <v>1492858958</v>
      </c>
    </row>
    <row r="19" spans="1:28" ht="22" customHeight="1" thickBot="1" x14ac:dyDescent="0.8">
      <c r="A19" s="25" t="s">
        <v>136</v>
      </c>
      <c r="B19" s="25"/>
      <c r="C19" s="28"/>
      <c r="D19" s="76">
        <f>SUM(D15:D18)</f>
        <v>1754142204</v>
      </c>
      <c r="E19" s="87"/>
      <c r="F19" s="87"/>
      <c r="G19" s="76">
        <f>SUM(G15:G18)</f>
        <v>-43570340</v>
      </c>
      <c r="H19" s="87"/>
      <c r="I19" s="87"/>
      <c r="J19" s="76">
        <f>SUM(J15:J18)</f>
        <v>175414835</v>
      </c>
      <c r="K19" s="87"/>
      <c r="L19" s="87"/>
      <c r="M19" s="76">
        <f>SUM(M15:M18)</f>
        <v>8846011230</v>
      </c>
      <c r="N19" s="87"/>
      <c r="O19" s="87"/>
      <c r="P19" s="87"/>
      <c r="Q19" s="76">
        <f>SUM(Q15:Q18)</f>
        <v>-59318155</v>
      </c>
      <c r="R19" s="82"/>
      <c r="S19" s="87"/>
      <c r="T19" s="87"/>
      <c r="U19" s="76">
        <f>SUM(U15:U18)</f>
        <v>10672679774</v>
      </c>
      <c r="V19" s="82"/>
      <c r="W19" s="87"/>
      <c r="X19" s="76">
        <f>SUM(X15:X18)</f>
        <v>93541935</v>
      </c>
      <c r="Y19" s="87"/>
      <c r="Z19" s="87"/>
      <c r="AA19" s="76">
        <f>SUM(AA15:AA18)</f>
        <v>10766221709</v>
      </c>
    </row>
    <row r="20" spans="1:28" ht="22" customHeight="1" thickTop="1" x14ac:dyDescent="0.75">
      <c r="D20" s="49"/>
      <c r="G20" s="49"/>
      <c r="J20" s="49"/>
      <c r="M20" s="49"/>
      <c r="Q20" s="49"/>
      <c r="U20" s="49"/>
      <c r="AA20" s="49"/>
    </row>
    <row r="21" spans="1:28" ht="22" customHeight="1" x14ac:dyDescent="0.75">
      <c r="A21" s="116" t="s">
        <v>170</v>
      </c>
      <c r="B21" s="25"/>
      <c r="C21" s="28"/>
      <c r="D21" s="49">
        <f>D19</f>
        <v>1754142204</v>
      </c>
      <c r="E21" s="49"/>
      <c r="F21" s="49"/>
      <c r="G21" s="49">
        <f>G19</f>
        <v>-43570340</v>
      </c>
      <c r="H21" s="49"/>
      <c r="I21" s="49"/>
      <c r="J21" s="49">
        <f>J19</f>
        <v>175414835</v>
      </c>
      <c r="K21" s="49"/>
      <c r="L21" s="49"/>
      <c r="M21" s="49">
        <f>M19</f>
        <v>8846011230</v>
      </c>
      <c r="N21" s="49"/>
      <c r="O21" s="49"/>
      <c r="P21" s="49"/>
      <c r="Q21" s="49">
        <f>Q19</f>
        <v>-59318155</v>
      </c>
      <c r="R21" s="14"/>
      <c r="S21" s="49"/>
      <c r="T21" s="49"/>
      <c r="U21" s="49">
        <f>U19</f>
        <v>10672679774</v>
      </c>
      <c r="V21" s="49"/>
      <c r="W21" s="49"/>
      <c r="X21" s="49">
        <f>X19</f>
        <v>93541935</v>
      </c>
      <c r="Y21" s="49"/>
      <c r="Z21" s="49"/>
      <c r="AA21" s="49">
        <f>SUM(U21:Z21)</f>
        <v>10766221709</v>
      </c>
    </row>
    <row r="22" spans="1:28" ht="22" customHeight="1" x14ac:dyDescent="0.75">
      <c r="A22" s="116" t="s">
        <v>117</v>
      </c>
      <c r="B22" s="26">
        <v>23</v>
      </c>
      <c r="C22" s="28"/>
      <c r="D22" s="14">
        <v>0</v>
      </c>
      <c r="E22" s="10"/>
      <c r="F22" s="10"/>
      <c r="G22" s="14">
        <v>0</v>
      </c>
      <c r="H22" s="10"/>
      <c r="I22" s="21"/>
      <c r="J22" s="14">
        <v>0</v>
      </c>
      <c r="K22" s="81"/>
      <c r="L22" s="81"/>
      <c r="M22" s="49">
        <v>-1052485322</v>
      </c>
      <c r="N22" s="81"/>
      <c r="O22" s="81"/>
      <c r="P22" s="81"/>
      <c r="Q22" s="14">
        <v>0</v>
      </c>
      <c r="R22" s="14"/>
      <c r="S22" s="81"/>
      <c r="T22" s="81"/>
      <c r="U22" s="49">
        <f>SUM(D22:Q22)</f>
        <v>-1052485322</v>
      </c>
      <c r="V22" s="82"/>
      <c r="W22" s="83"/>
      <c r="X22" s="14">
        <v>0</v>
      </c>
      <c r="Y22" s="83"/>
      <c r="Z22" s="83"/>
      <c r="AA22" s="49">
        <f>SUM(U22:X22)</f>
        <v>-1052485322</v>
      </c>
    </row>
    <row r="23" spans="1:28" ht="22" customHeight="1" x14ac:dyDescent="0.75">
      <c r="A23" s="116" t="s">
        <v>58</v>
      </c>
      <c r="B23" s="26">
        <v>23</v>
      </c>
      <c r="C23" s="28"/>
      <c r="D23" s="14">
        <v>0</v>
      </c>
      <c r="E23" s="10"/>
      <c r="F23" s="10"/>
      <c r="G23" s="14">
        <v>0</v>
      </c>
      <c r="H23" s="10"/>
      <c r="I23" s="21"/>
      <c r="J23" s="14">
        <v>0</v>
      </c>
      <c r="K23" s="81"/>
      <c r="L23" s="81"/>
      <c r="M23" s="14">
        <v>0</v>
      </c>
      <c r="N23" s="42"/>
      <c r="O23" s="42"/>
      <c r="P23" s="42"/>
      <c r="Q23" s="14">
        <v>0</v>
      </c>
      <c r="R23" s="14"/>
      <c r="S23" s="42"/>
      <c r="T23" s="42"/>
      <c r="U23" s="14">
        <f>SUM(D23:Q23)</f>
        <v>0</v>
      </c>
      <c r="V23" s="82"/>
      <c r="W23" s="83"/>
      <c r="X23" s="49">
        <v>-17762536</v>
      </c>
      <c r="Y23" s="83"/>
      <c r="Z23" s="83"/>
      <c r="AA23" s="49">
        <f>SUM(U23:X23)</f>
        <v>-17762536</v>
      </c>
    </row>
    <row r="24" spans="1:28" ht="22" customHeight="1" x14ac:dyDescent="0.75">
      <c r="A24" s="116" t="s">
        <v>63</v>
      </c>
      <c r="C24" s="28"/>
      <c r="D24" s="14">
        <v>0</v>
      </c>
      <c r="E24" s="10"/>
      <c r="F24" s="10"/>
      <c r="G24" s="14">
        <v>0</v>
      </c>
      <c r="H24" s="10"/>
      <c r="I24" s="21"/>
      <c r="J24" s="14">
        <v>0</v>
      </c>
      <c r="K24" s="81"/>
      <c r="L24" s="81"/>
      <c r="M24" s="49">
        <f>1582454809-1</f>
        <v>1582454808</v>
      </c>
      <c r="N24" s="84"/>
      <c r="O24" s="84"/>
      <c r="P24" s="84"/>
      <c r="Q24" s="49">
        <v>12592443</v>
      </c>
      <c r="R24" s="87"/>
      <c r="S24" s="84"/>
      <c r="T24" s="84"/>
      <c r="U24" s="49">
        <f>SUM(D24:Q24)</f>
        <v>1595047251</v>
      </c>
      <c r="V24" s="84"/>
      <c r="W24" s="84"/>
      <c r="X24" s="49">
        <f>24062938+1</f>
        <v>24062939</v>
      </c>
      <c r="Y24" s="85"/>
      <c r="Z24" s="86"/>
      <c r="AA24" s="49">
        <f>SUM(U24:X24)</f>
        <v>1619110190</v>
      </c>
    </row>
    <row r="25" spans="1:28" ht="22" customHeight="1" thickBot="1" x14ac:dyDescent="0.8">
      <c r="A25" s="25" t="s">
        <v>171</v>
      </c>
      <c r="B25" s="25"/>
      <c r="C25" s="28"/>
      <c r="D25" s="76">
        <f>SUM(D21:D24)</f>
        <v>1754142204</v>
      </c>
      <c r="E25" s="87"/>
      <c r="F25" s="87"/>
      <c r="G25" s="76">
        <f>SUM(G21:G24)</f>
        <v>-43570340</v>
      </c>
      <c r="H25" s="87"/>
      <c r="I25" s="87"/>
      <c r="J25" s="76">
        <f>SUM(J21:J24)</f>
        <v>175414835</v>
      </c>
      <c r="K25" s="87"/>
      <c r="L25" s="87"/>
      <c r="M25" s="76">
        <f>SUM(M21:M24)</f>
        <v>9375980716</v>
      </c>
      <c r="N25" s="87"/>
      <c r="O25" s="87"/>
      <c r="P25" s="87"/>
      <c r="Q25" s="76">
        <f>SUM(Q21:Q24)</f>
        <v>-46725712</v>
      </c>
      <c r="R25" s="82"/>
      <c r="S25" s="87"/>
      <c r="T25" s="87"/>
      <c r="U25" s="76">
        <f>SUM(U21:U24)</f>
        <v>11215241703</v>
      </c>
      <c r="V25" s="82"/>
      <c r="W25" s="87"/>
      <c r="X25" s="76">
        <f>SUM(X21:X24)</f>
        <v>99842338</v>
      </c>
      <c r="Y25" s="87"/>
      <c r="Z25" s="87"/>
      <c r="AA25" s="76">
        <f>SUM(AA21:AA24)</f>
        <v>11315084041</v>
      </c>
    </row>
    <row r="26" spans="1:28" ht="22" customHeight="1" thickTop="1" x14ac:dyDescent="0.75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80"/>
      <c r="N26" s="78"/>
      <c r="O26" s="78"/>
      <c r="P26" s="78"/>
      <c r="Q26" s="79"/>
      <c r="R26" s="78"/>
      <c r="S26" s="78"/>
      <c r="T26" s="78"/>
      <c r="U26" s="80"/>
      <c r="V26" s="78"/>
      <c r="W26" s="78"/>
      <c r="X26" s="80"/>
      <c r="Y26" s="78"/>
      <c r="Z26" s="78"/>
      <c r="AA26" s="80"/>
      <c r="AB26" s="78"/>
    </row>
    <row r="27" spans="1:28" ht="22" customHeight="1" x14ac:dyDescent="0.75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  <row r="28" spans="1:28" ht="22" customHeight="1" x14ac:dyDescent="0.75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</row>
    <row r="29" spans="1:28" ht="22" customHeight="1" x14ac:dyDescent="0.75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</row>
    <row r="30" spans="1:28" ht="22" customHeight="1" x14ac:dyDescent="0.75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</row>
    <row r="32" spans="1:28" ht="18.75" customHeight="1" x14ac:dyDescent="0.75">
      <c r="A32" s="145" t="s">
        <v>62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</row>
  </sheetData>
  <mergeCells count="19">
    <mergeCell ref="A32:AA32"/>
    <mergeCell ref="W8:Y8"/>
    <mergeCell ref="T11:V11"/>
    <mergeCell ref="T10:V10"/>
    <mergeCell ref="I8:N8"/>
    <mergeCell ref="T9:V9"/>
    <mergeCell ref="A1:AB1"/>
    <mergeCell ref="A2:AB2"/>
    <mergeCell ref="A3:AB3"/>
    <mergeCell ref="A4:AB4"/>
    <mergeCell ref="A5:AB5"/>
    <mergeCell ref="D7:R7"/>
    <mergeCell ref="C8:E8"/>
    <mergeCell ref="F8:H8"/>
    <mergeCell ref="Z7:AB7"/>
    <mergeCell ref="Z8:AB8"/>
    <mergeCell ref="T8:V8"/>
    <mergeCell ref="W7:Y7"/>
    <mergeCell ref="T7:V7"/>
  </mergeCells>
  <pageMargins left="0.6" right="0.2" top="1" bottom="0.5" header="0.5" footer="0.25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U30"/>
  <sheetViews>
    <sheetView topLeftCell="A3" zoomScale="80" zoomScaleNormal="80" zoomScaleSheetLayoutView="100" workbookViewId="0">
      <selection activeCell="E19" sqref="E19"/>
    </sheetView>
  </sheetViews>
  <sheetFormatPr defaultColWidth="9.09765625" defaultRowHeight="18.75" customHeight="1" x14ac:dyDescent="0.75"/>
  <cols>
    <col min="1" max="1" width="47.09765625" style="116" customWidth="1"/>
    <col min="2" max="2" width="7.3984375" style="116" customWidth="1"/>
    <col min="3" max="3" width="3.69921875" style="116" customWidth="1"/>
    <col min="4" max="4" width="1.69921875" style="116" customWidth="1"/>
    <col min="5" max="5" width="15.09765625" style="116" bestFit="1" customWidth="1"/>
    <col min="6" max="6" width="1.69921875" style="116" customWidth="1"/>
    <col min="7" max="7" width="2.69921875" style="116" customWidth="1"/>
    <col min="8" max="8" width="1.69921875" style="116" customWidth="1"/>
    <col min="9" max="9" width="14.09765625" style="116" customWidth="1"/>
    <col min="10" max="10" width="1.69921875" style="116" customWidth="1"/>
    <col min="11" max="11" width="2.69921875" style="116" customWidth="1"/>
    <col min="12" max="12" width="1.69921875" style="116" customWidth="1"/>
    <col min="13" max="13" width="14.09765625" style="116" customWidth="1"/>
    <col min="14" max="14" width="1.69921875" style="116" customWidth="1"/>
    <col min="15" max="15" width="2.69921875" style="116" customWidth="1"/>
    <col min="16" max="16" width="1.69921875" style="116" customWidth="1"/>
    <col min="17" max="17" width="16.3984375" style="116" bestFit="1" customWidth="1"/>
    <col min="18" max="19" width="2.69921875" style="116" customWidth="1"/>
    <col min="20" max="20" width="16.59765625" style="116" bestFit="1" customWidth="1"/>
    <col min="21" max="21" width="2.69921875" style="116" customWidth="1"/>
    <col min="22" max="16384" width="9.09765625" style="116"/>
  </cols>
  <sheetData>
    <row r="1" spans="1:21" ht="20.25" customHeight="1" x14ac:dyDescent="0.75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</row>
    <row r="2" spans="1:21" ht="20.25" customHeight="1" x14ac:dyDescent="0.75">
      <c r="A2" s="144" t="s">
        <v>110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1" ht="20.25" customHeight="1" x14ac:dyDescent="0.75">
      <c r="A3" s="144" t="s">
        <v>69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</row>
    <row r="4" spans="1:21" ht="20.25" customHeight="1" x14ac:dyDescent="0.75">
      <c r="A4" s="144" t="s">
        <v>168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</row>
    <row r="5" spans="1:21" ht="20.25" customHeight="1" x14ac:dyDescent="0.75">
      <c r="A5" s="141" t="s">
        <v>79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</row>
    <row r="6" spans="1:21" s="37" customFormat="1" ht="6" customHeight="1" x14ac:dyDescent="0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1:21" s="25" customFormat="1" ht="22" customHeight="1" x14ac:dyDescent="0.75">
      <c r="B7" s="120" t="s">
        <v>83</v>
      </c>
      <c r="C7" s="120"/>
      <c r="D7" s="140" t="s">
        <v>21</v>
      </c>
      <c r="E7" s="140"/>
      <c r="F7" s="140"/>
      <c r="G7" s="120"/>
      <c r="H7" s="140" t="s">
        <v>22</v>
      </c>
      <c r="I7" s="140"/>
      <c r="J7" s="140"/>
      <c r="L7" s="143" t="s">
        <v>27</v>
      </c>
      <c r="M7" s="143"/>
      <c r="N7" s="143"/>
      <c r="O7" s="143"/>
      <c r="P7" s="143"/>
      <c r="Q7" s="143"/>
      <c r="R7" s="120"/>
      <c r="S7" s="140" t="s">
        <v>23</v>
      </c>
      <c r="T7" s="140"/>
      <c r="U7" s="140"/>
    </row>
    <row r="8" spans="1:21" s="25" customFormat="1" ht="22" customHeight="1" x14ac:dyDescent="0.75">
      <c r="D8" s="140" t="s">
        <v>92</v>
      </c>
      <c r="E8" s="140"/>
      <c r="F8" s="140"/>
      <c r="G8" s="120"/>
      <c r="H8" s="144" t="s">
        <v>95</v>
      </c>
      <c r="I8" s="144"/>
      <c r="J8" s="144"/>
      <c r="L8" s="140" t="s">
        <v>14</v>
      </c>
      <c r="M8" s="140"/>
      <c r="N8" s="140"/>
      <c r="O8" s="120"/>
      <c r="P8" s="140" t="s">
        <v>17</v>
      </c>
      <c r="Q8" s="140"/>
      <c r="R8" s="140"/>
      <c r="S8" s="140" t="s">
        <v>104</v>
      </c>
      <c r="T8" s="140"/>
      <c r="U8" s="140"/>
    </row>
    <row r="9" spans="1:21" s="25" customFormat="1" ht="22" customHeight="1" x14ac:dyDescent="0.75">
      <c r="D9" s="144" t="s">
        <v>93</v>
      </c>
      <c r="E9" s="144"/>
      <c r="F9" s="144"/>
      <c r="G9" s="120"/>
      <c r="H9" s="144" t="s">
        <v>96</v>
      </c>
      <c r="I9" s="144"/>
      <c r="J9" s="144"/>
      <c r="K9" s="38"/>
      <c r="L9" s="144" t="s">
        <v>34</v>
      </c>
      <c r="M9" s="144"/>
      <c r="N9" s="144"/>
      <c r="O9" s="120"/>
      <c r="P9" s="120"/>
      <c r="Q9" s="120"/>
      <c r="R9" s="120"/>
      <c r="S9" s="144" t="s">
        <v>103</v>
      </c>
      <c r="T9" s="144"/>
      <c r="U9" s="144"/>
    </row>
    <row r="10" spans="1:21" s="25" customFormat="1" ht="22" customHeight="1" x14ac:dyDescent="0.75">
      <c r="D10" s="120"/>
      <c r="E10" s="120"/>
      <c r="F10" s="120"/>
      <c r="G10" s="120"/>
      <c r="H10" s="38"/>
      <c r="I10" s="120"/>
      <c r="J10" s="38"/>
      <c r="K10" s="38"/>
      <c r="L10" s="120"/>
      <c r="M10" s="120"/>
      <c r="N10" s="120"/>
      <c r="O10" s="120"/>
      <c r="P10" s="120"/>
      <c r="Q10" s="120"/>
      <c r="R10" s="120"/>
      <c r="S10" s="120"/>
      <c r="T10" s="38"/>
      <c r="U10" s="38"/>
    </row>
    <row r="11" spans="1:21" ht="22" customHeight="1" x14ac:dyDescent="0.75">
      <c r="A11" s="46" t="s">
        <v>135</v>
      </c>
      <c r="B11" s="25"/>
      <c r="C11" s="25"/>
      <c r="D11" s="28"/>
      <c r="E11" s="49">
        <v>1754142204</v>
      </c>
      <c r="F11" s="49"/>
      <c r="G11" s="49"/>
      <c r="H11" s="49"/>
      <c r="I11" s="49">
        <v>-43570340</v>
      </c>
      <c r="J11" s="49"/>
      <c r="K11" s="49"/>
      <c r="L11" s="49"/>
      <c r="M11" s="49">
        <v>175414835</v>
      </c>
      <c r="N11" s="49"/>
      <c r="O11" s="49"/>
      <c r="P11" s="49"/>
      <c r="Q11" s="49">
        <v>7986364802</v>
      </c>
      <c r="R11" s="49"/>
      <c r="S11" s="49"/>
      <c r="T11" s="49">
        <f>SUM(E11:S11)</f>
        <v>9872351501</v>
      </c>
    </row>
    <row r="12" spans="1:21" ht="22" customHeight="1" x14ac:dyDescent="0.75">
      <c r="A12" s="116" t="s">
        <v>117</v>
      </c>
      <c r="B12" s="26">
        <v>23</v>
      </c>
      <c r="C12" s="26"/>
      <c r="D12" s="28"/>
      <c r="E12" s="14">
        <v>0</v>
      </c>
      <c r="F12" s="4"/>
      <c r="G12" s="4"/>
      <c r="H12" s="4"/>
      <c r="I12" s="14">
        <v>0</v>
      </c>
      <c r="J12" s="24"/>
      <c r="K12" s="24"/>
      <c r="L12" s="29"/>
      <c r="M12" s="14">
        <v>0</v>
      </c>
      <c r="N12" s="43"/>
      <c r="O12" s="43"/>
      <c r="P12" s="43"/>
      <c r="Q12" s="49">
        <v>-643185475</v>
      </c>
      <c r="R12" s="44"/>
      <c r="S12" s="44"/>
      <c r="T12" s="49">
        <f>SUM(E12:Q12)</f>
        <v>-643185475</v>
      </c>
    </row>
    <row r="13" spans="1:21" ht="22" customHeight="1" x14ac:dyDescent="0.75">
      <c r="A13" s="116" t="s">
        <v>63</v>
      </c>
      <c r="D13" s="28"/>
      <c r="E13" s="14">
        <v>0</v>
      </c>
      <c r="F13" s="29"/>
      <c r="G13" s="29"/>
      <c r="H13" s="17"/>
      <c r="I13" s="14">
        <v>0</v>
      </c>
      <c r="J13" s="17"/>
      <c r="K13" s="17"/>
      <c r="L13" s="29"/>
      <c r="M13" s="14">
        <v>0</v>
      </c>
      <c r="N13" s="42"/>
      <c r="O13" s="43"/>
      <c r="P13" s="42"/>
      <c r="Q13" s="49">
        <v>1529179897</v>
      </c>
      <c r="R13" s="42"/>
      <c r="S13" s="42"/>
      <c r="T13" s="49">
        <f>SUM(E13:Q13)</f>
        <v>1529179897</v>
      </c>
    </row>
    <row r="14" spans="1:21" ht="22" customHeight="1" thickBot="1" x14ac:dyDescent="0.8">
      <c r="A14" s="25" t="s">
        <v>136</v>
      </c>
      <c r="B14" s="25"/>
      <c r="C14" s="25"/>
      <c r="D14" s="28"/>
      <c r="E14" s="30">
        <f>SUM(E11:E13)</f>
        <v>1754142204</v>
      </c>
      <c r="F14" s="29"/>
      <c r="G14" s="29"/>
      <c r="H14" s="15"/>
      <c r="I14" s="76">
        <f>SUM(I11:I13)</f>
        <v>-43570340</v>
      </c>
      <c r="J14" s="15"/>
      <c r="K14" s="15"/>
      <c r="L14" s="29"/>
      <c r="M14" s="30">
        <f>SUM(M11:M13)</f>
        <v>175414835</v>
      </c>
      <c r="N14" s="29"/>
      <c r="O14" s="15"/>
      <c r="P14" s="29"/>
      <c r="Q14" s="76">
        <f>SUM(Q11:Q13)</f>
        <v>8872359224</v>
      </c>
      <c r="R14" s="29"/>
      <c r="S14" s="29"/>
      <c r="T14" s="76">
        <f>SUM(T11:T13)</f>
        <v>10758345923</v>
      </c>
    </row>
    <row r="15" spans="1:21" ht="22" customHeight="1" thickTop="1" x14ac:dyDescent="0.75">
      <c r="B15" s="26"/>
      <c r="C15" s="26"/>
      <c r="E15" s="15"/>
      <c r="I15" s="15"/>
      <c r="M15" s="15"/>
      <c r="Q15" s="15"/>
      <c r="T15" s="15"/>
    </row>
    <row r="16" spans="1:21" ht="22" customHeight="1" x14ac:dyDescent="0.75">
      <c r="A16" s="46" t="s">
        <v>170</v>
      </c>
      <c r="B16" s="25"/>
      <c r="C16" s="25"/>
      <c r="D16" s="28"/>
      <c r="E16" s="49">
        <f>E14</f>
        <v>1754142204</v>
      </c>
      <c r="F16" s="49"/>
      <c r="G16" s="49"/>
      <c r="H16" s="49"/>
      <c r="I16" s="49">
        <f>I14</f>
        <v>-43570340</v>
      </c>
      <c r="J16" s="49"/>
      <c r="K16" s="49"/>
      <c r="L16" s="49"/>
      <c r="M16" s="49">
        <f>M14</f>
        <v>175414835</v>
      </c>
      <c r="N16" s="49"/>
      <c r="O16" s="49"/>
      <c r="P16" s="49"/>
      <c r="Q16" s="49">
        <f>Q14</f>
        <v>8872359224</v>
      </c>
      <c r="R16" s="49"/>
      <c r="S16" s="49"/>
      <c r="T16" s="49">
        <f>T14</f>
        <v>10758345923</v>
      </c>
      <c r="U16" s="49"/>
    </row>
    <row r="17" spans="1:20" ht="22" customHeight="1" x14ac:dyDescent="0.75">
      <c r="A17" s="116" t="s">
        <v>117</v>
      </c>
      <c r="B17" s="26">
        <v>23</v>
      </c>
      <c r="C17" s="26"/>
      <c r="D17" s="28"/>
      <c r="E17" s="14">
        <v>0</v>
      </c>
      <c r="F17" s="4"/>
      <c r="G17" s="4"/>
      <c r="H17" s="4"/>
      <c r="I17" s="14">
        <v>0</v>
      </c>
      <c r="J17" s="24"/>
      <c r="K17" s="24"/>
      <c r="L17" s="29"/>
      <c r="M17" s="14">
        <v>0</v>
      </c>
      <c r="N17" s="43"/>
      <c r="O17" s="43"/>
      <c r="P17" s="43"/>
      <c r="Q17" s="49">
        <v>-1052485322</v>
      </c>
      <c r="R17" s="44"/>
      <c r="S17" s="44"/>
      <c r="T17" s="49">
        <f>SUM(E17:Q17)</f>
        <v>-1052485322</v>
      </c>
    </row>
    <row r="18" spans="1:20" ht="22" customHeight="1" x14ac:dyDescent="0.75">
      <c r="A18" s="116" t="s">
        <v>63</v>
      </c>
      <c r="D18" s="28"/>
      <c r="E18" s="14">
        <v>0</v>
      </c>
      <c r="F18" s="29"/>
      <c r="G18" s="29"/>
      <c r="H18" s="17"/>
      <c r="I18" s="14">
        <v>0</v>
      </c>
      <c r="J18" s="17"/>
      <c r="K18" s="17"/>
      <c r="L18" s="29"/>
      <c r="M18" s="14">
        <v>0</v>
      </c>
      <c r="N18" s="42"/>
      <c r="O18" s="43"/>
      <c r="P18" s="42"/>
      <c r="Q18" s="49">
        <f>INCOME!H64</f>
        <v>1451294880</v>
      </c>
      <c r="R18" s="42"/>
      <c r="S18" s="42"/>
      <c r="T18" s="49">
        <f>SUM(E18:Q18)</f>
        <v>1451294880</v>
      </c>
    </row>
    <row r="19" spans="1:20" ht="22" customHeight="1" thickBot="1" x14ac:dyDescent="0.8">
      <c r="A19" s="25" t="s">
        <v>171</v>
      </c>
      <c r="B19" s="25"/>
      <c r="C19" s="25"/>
      <c r="D19" s="28"/>
      <c r="E19" s="30">
        <f>SUM(E16:E18)</f>
        <v>1754142204</v>
      </c>
      <c r="F19" s="29"/>
      <c r="G19" s="29"/>
      <c r="H19" s="15"/>
      <c r="I19" s="76">
        <f>SUM(I16:I18)</f>
        <v>-43570340</v>
      </c>
      <c r="J19" s="15"/>
      <c r="K19" s="15"/>
      <c r="L19" s="29"/>
      <c r="M19" s="30">
        <f>SUM(M16:M18)</f>
        <v>175414835</v>
      </c>
      <c r="N19" s="29"/>
      <c r="O19" s="15"/>
      <c r="P19" s="29"/>
      <c r="Q19" s="76">
        <f>SUM(Q16:Q18)</f>
        <v>9271168782</v>
      </c>
      <c r="R19" s="29"/>
      <c r="S19" s="29"/>
      <c r="T19" s="76">
        <f>SUM(T16:T18)</f>
        <v>11157155481</v>
      </c>
    </row>
    <row r="20" spans="1:20" ht="22" customHeight="1" thickTop="1" x14ac:dyDescent="0.75">
      <c r="Q20" s="107">
        <f>Q19-LIABILITIES!G64</f>
        <v>0</v>
      </c>
      <c r="R20" s="107"/>
      <c r="S20" s="107"/>
      <c r="T20" s="107">
        <f>T19-LIABILITIES!G68</f>
        <v>0</v>
      </c>
    </row>
    <row r="21" spans="1:20" ht="22" customHeight="1" x14ac:dyDescent="0.75"/>
    <row r="22" spans="1:20" ht="22" customHeight="1" x14ac:dyDescent="0.75"/>
    <row r="23" spans="1:20" ht="22" customHeight="1" x14ac:dyDescent="0.75"/>
    <row r="24" spans="1:20" ht="22" customHeight="1" x14ac:dyDescent="0.75"/>
    <row r="25" spans="1:20" ht="22" customHeight="1" x14ac:dyDescent="0.75"/>
    <row r="26" spans="1:20" ht="22" customHeight="1" x14ac:dyDescent="0.75">
      <c r="A26" s="116" t="s">
        <v>62</v>
      </c>
    </row>
    <row r="27" spans="1:20" ht="22" customHeight="1" x14ac:dyDescent="0.75"/>
    <row r="28" spans="1:20" ht="20.25" customHeight="1" x14ac:dyDescent="0.75"/>
    <row r="29" spans="1:20" ht="20.25" customHeight="1" x14ac:dyDescent="0.75"/>
    <row r="30" spans="1:20" ht="20.25" customHeight="1" x14ac:dyDescent="0.75"/>
  </sheetData>
  <mergeCells count="18">
    <mergeCell ref="S8:U8"/>
    <mergeCell ref="D7:F7"/>
    <mergeCell ref="H7:J7"/>
    <mergeCell ref="D9:F9"/>
    <mergeCell ref="H9:J9"/>
    <mergeCell ref="L7:Q7"/>
    <mergeCell ref="S7:U7"/>
    <mergeCell ref="D8:F8"/>
    <mergeCell ref="H8:J8"/>
    <mergeCell ref="L8:N8"/>
    <mergeCell ref="P8:R8"/>
    <mergeCell ref="L9:N9"/>
    <mergeCell ref="S9:U9"/>
    <mergeCell ref="A1:U1"/>
    <mergeCell ref="A2:U2"/>
    <mergeCell ref="A3:U3"/>
    <mergeCell ref="A4:U4"/>
    <mergeCell ref="A5:U5"/>
  </mergeCells>
  <pageMargins left="0.7" right="0.4" top="1" bottom="0.5" header="0.5" footer="0.25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L89"/>
  <sheetViews>
    <sheetView zoomScale="90" zoomScaleNormal="90" zoomScaleSheetLayoutView="85" workbookViewId="0">
      <selection activeCell="H86" sqref="H86"/>
    </sheetView>
  </sheetViews>
  <sheetFormatPr defaultColWidth="9.09765625" defaultRowHeight="22" customHeight="1" x14ac:dyDescent="0.75"/>
  <cols>
    <col min="1" max="1" width="42.59765625" style="116" customWidth="1"/>
    <col min="2" max="2" width="5.09765625" style="116" bestFit="1" customWidth="1"/>
    <col min="3" max="3" width="14.69921875" style="116" customWidth="1"/>
    <col min="4" max="4" width="0.8984375" style="116" customWidth="1"/>
    <col min="5" max="5" width="14.69921875" style="116" customWidth="1"/>
    <col min="6" max="6" width="0.8984375" style="116" customWidth="1"/>
    <col min="7" max="7" width="14.69921875" style="116" customWidth="1"/>
    <col min="8" max="8" width="0.8984375" style="116" customWidth="1"/>
    <col min="9" max="9" width="14.69921875" style="116" customWidth="1"/>
    <col min="10" max="10" width="9.09765625" style="116"/>
    <col min="11" max="11" width="10.8984375" style="116" bestFit="1" customWidth="1"/>
    <col min="12" max="12" width="12.09765625" style="116" bestFit="1" customWidth="1"/>
    <col min="13" max="16384" width="9.09765625" style="116"/>
  </cols>
  <sheetData>
    <row r="1" spans="1:9" s="66" customFormat="1" ht="22" customHeight="1" x14ac:dyDescent="0.3">
      <c r="A1" s="140" t="s">
        <v>0</v>
      </c>
      <c r="B1" s="140"/>
      <c r="C1" s="140"/>
      <c r="D1" s="140"/>
      <c r="E1" s="140"/>
      <c r="F1" s="140"/>
      <c r="G1" s="140"/>
      <c r="H1" s="140"/>
      <c r="I1" s="140"/>
    </row>
    <row r="2" spans="1:9" s="66" customFormat="1" ht="22" customHeight="1" x14ac:dyDescent="0.3">
      <c r="A2" s="140" t="s">
        <v>81</v>
      </c>
      <c r="B2" s="140"/>
      <c r="C2" s="140"/>
      <c r="D2" s="140"/>
      <c r="E2" s="140"/>
      <c r="F2" s="140"/>
      <c r="G2" s="140"/>
      <c r="H2" s="140"/>
      <c r="I2" s="140"/>
    </row>
    <row r="3" spans="1:9" s="66" customFormat="1" ht="22" customHeight="1" x14ac:dyDescent="0.3">
      <c r="A3" s="140" t="s">
        <v>168</v>
      </c>
      <c r="B3" s="140"/>
      <c r="C3" s="140"/>
      <c r="D3" s="140"/>
      <c r="E3" s="140"/>
      <c r="F3" s="140"/>
      <c r="G3" s="140"/>
      <c r="H3" s="140"/>
      <c r="I3" s="140"/>
    </row>
    <row r="4" spans="1:9" ht="22" customHeight="1" x14ac:dyDescent="0.75">
      <c r="A4" s="141" t="s">
        <v>79</v>
      </c>
      <c r="B4" s="141"/>
      <c r="C4" s="141"/>
      <c r="D4" s="141"/>
      <c r="E4" s="141"/>
      <c r="F4" s="141"/>
      <c r="G4" s="141"/>
      <c r="H4" s="141"/>
      <c r="I4" s="141"/>
    </row>
    <row r="5" spans="1:9" s="37" customFormat="1" ht="6" customHeight="1" x14ac:dyDescent="0.75"/>
    <row r="6" spans="1:9" ht="20.149999999999999" customHeight="1" x14ac:dyDescent="0.75">
      <c r="B6" s="120" t="s">
        <v>83</v>
      </c>
      <c r="C6" s="134" t="s">
        <v>31</v>
      </c>
      <c r="D6" s="134"/>
      <c r="E6" s="134"/>
      <c r="F6" s="97"/>
      <c r="G6" s="134" t="s">
        <v>32</v>
      </c>
      <c r="H6" s="134"/>
      <c r="I6" s="134"/>
    </row>
    <row r="7" spans="1:9" ht="20.149999999999999" customHeight="1" x14ac:dyDescent="0.75">
      <c r="C7" s="134" t="s">
        <v>30</v>
      </c>
      <c r="D7" s="134"/>
      <c r="E7" s="134"/>
      <c r="F7" s="97"/>
      <c r="G7" s="134" t="s">
        <v>30</v>
      </c>
      <c r="H7" s="134"/>
      <c r="I7" s="134"/>
    </row>
    <row r="8" spans="1:9" ht="20.149999999999999" customHeight="1" x14ac:dyDescent="0.75">
      <c r="C8" s="117">
        <v>2021</v>
      </c>
      <c r="D8" s="117"/>
      <c r="E8" s="117">
        <v>2020</v>
      </c>
      <c r="F8" s="117"/>
      <c r="G8" s="117">
        <v>2021</v>
      </c>
      <c r="H8" s="117"/>
      <c r="I8" s="117">
        <v>2020</v>
      </c>
    </row>
    <row r="9" spans="1:9" ht="20.149999999999999" customHeight="1" x14ac:dyDescent="0.75">
      <c r="A9" s="94" t="s">
        <v>65</v>
      </c>
      <c r="B9" s="25"/>
      <c r="C9" s="15"/>
      <c r="D9" s="15"/>
      <c r="E9" s="15"/>
      <c r="F9" s="15"/>
      <c r="G9" s="15"/>
      <c r="H9" s="15"/>
      <c r="I9" s="15"/>
    </row>
    <row r="10" spans="1:9" ht="20.149999999999999" customHeight="1" x14ac:dyDescent="0.75">
      <c r="A10" s="116" t="s">
        <v>151</v>
      </c>
      <c r="C10" s="72">
        <f>+INCOME!D28</f>
        <v>1603064666</v>
      </c>
      <c r="D10" s="15"/>
      <c r="E10" s="72">
        <v>1490381993</v>
      </c>
      <c r="F10" s="16"/>
      <c r="G10" s="72">
        <v>1451396486</v>
      </c>
      <c r="H10" s="16"/>
      <c r="I10" s="72">
        <v>1527618269</v>
      </c>
    </row>
    <row r="11" spans="1:9" ht="20.149999999999999" customHeight="1" x14ac:dyDescent="0.75">
      <c r="A11" s="118" t="s">
        <v>44</v>
      </c>
      <c r="B11" s="118"/>
      <c r="C11" s="72"/>
      <c r="D11" s="15"/>
      <c r="E11" s="72"/>
      <c r="F11" s="15"/>
      <c r="G11" s="72"/>
      <c r="H11" s="16"/>
      <c r="I11" s="72"/>
    </row>
    <row r="12" spans="1:9" ht="20.149999999999999" customHeight="1" x14ac:dyDescent="0.75">
      <c r="A12" s="23" t="s">
        <v>152</v>
      </c>
      <c r="B12" s="118"/>
      <c r="C12" s="72">
        <f>-INCOME!D27</f>
        <v>410953651</v>
      </c>
      <c r="D12" s="15"/>
      <c r="E12" s="72">
        <v>379908900</v>
      </c>
      <c r="F12" s="15"/>
      <c r="G12" s="72">
        <v>395244232</v>
      </c>
      <c r="H12" s="16"/>
      <c r="I12" s="72">
        <v>369060918</v>
      </c>
    </row>
    <row r="13" spans="1:9" ht="20.149999999999999" customHeight="1" x14ac:dyDescent="0.75">
      <c r="A13" s="23" t="s">
        <v>166</v>
      </c>
      <c r="B13" s="23"/>
      <c r="C13" s="72">
        <v>-886987</v>
      </c>
      <c r="D13" s="15"/>
      <c r="E13" s="72">
        <v>-1780237</v>
      </c>
      <c r="F13" s="15"/>
      <c r="G13" s="72">
        <v>-909796</v>
      </c>
      <c r="H13" s="10"/>
      <c r="I13" s="72">
        <v>-2078796</v>
      </c>
    </row>
    <row r="14" spans="1:9" ht="20.149999999999999" customHeight="1" x14ac:dyDescent="0.75">
      <c r="A14" s="23" t="s">
        <v>192</v>
      </c>
      <c r="B14" s="23"/>
      <c r="C14" s="72">
        <v>19411026</v>
      </c>
      <c r="D14" s="15"/>
      <c r="E14" s="72">
        <v>8398976</v>
      </c>
      <c r="F14" s="15"/>
      <c r="G14" s="72">
        <v>19386316</v>
      </c>
      <c r="H14" s="10"/>
      <c r="I14" s="72">
        <v>8398976</v>
      </c>
    </row>
    <row r="15" spans="1:9" ht="20.149999999999999" customHeight="1" x14ac:dyDescent="0.75">
      <c r="A15" s="23" t="s">
        <v>174</v>
      </c>
      <c r="B15" s="23"/>
      <c r="C15" s="61">
        <v>0</v>
      </c>
      <c r="D15" s="15"/>
      <c r="E15" s="61">
        <v>0</v>
      </c>
      <c r="F15" s="15"/>
      <c r="G15" s="72">
        <v>169000000</v>
      </c>
      <c r="H15" s="10"/>
      <c r="I15" s="61">
        <v>0</v>
      </c>
    </row>
    <row r="16" spans="1:9" ht="20.149999999999999" customHeight="1" x14ac:dyDescent="0.75">
      <c r="A16" s="23" t="s">
        <v>153</v>
      </c>
      <c r="B16" s="23"/>
      <c r="C16" s="72">
        <v>278229224</v>
      </c>
      <c r="D16" s="15"/>
      <c r="E16" s="72">
        <v>268931227</v>
      </c>
      <c r="F16" s="15"/>
      <c r="G16" s="72">
        <v>246517342</v>
      </c>
      <c r="H16" s="16"/>
      <c r="I16" s="72">
        <v>233591314</v>
      </c>
    </row>
    <row r="17" spans="1:9" s="130" customFormat="1" ht="20.149999999999999" customHeight="1" x14ac:dyDescent="0.75">
      <c r="A17" s="23" t="s">
        <v>197</v>
      </c>
      <c r="B17" s="23"/>
      <c r="C17" s="72"/>
      <c r="D17" s="15"/>
      <c r="E17" s="72"/>
      <c r="F17" s="15"/>
      <c r="G17" s="72"/>
      <c r="H17" s="16"/>
      <c r="I17" s="72"/>
    </row>
    <row r="18" spans="1:9" ht="20.149999999999999" customHeight="1" x14ac:dyDescent="0.75">
      <c r="A18" s="32" t="s">
        <v>193</v>
      </c>
      <c r="B18" s="23"/>
      <c r="C18" s="72">
        <v>-3532372</v>
      </c>
      <c r="D18" s="15"/>
      <c r="E18" s="72">
        <v>-929188</v>
      </c>
      <c r="F18" s="15"/>
      <c r="G18" s="72">
        <v>-2857469</v>
      </c>
      <c r="H18" s="16"/>
      <c r="I18" s="72">
        <v>-1303142</v>
      </c>
    </row>
    <row r="19" spans="1:9" ht="20.149999999999999" customHeight="1" x14ac:dyDescent="0.75">
      <c r="A19" s="23" t="s">
        <v>76</v>
      </c>
      <c r="B19" s="23"/>
      <c r="C19" s="72">
        <f>14124049-1</f>
        <v>14124048</v>
      </c>
      <c r="D19" s="15"/>
      <c r="E19" s="72">
        <v>16232051</v>
      </c>
      <c r="F19" s="15"/>
      <c r="G19" s="72">
        <v>12245831</v>
      </c>
      <c r="H19" s="16"/>
      <c r="I19" s="72">
        <v>12001865</v>
      </c>
    </row>
    <row r="20" spans="1:9" ht="20.149999999999999" customHeight="1" x14ac:dyDescent="0.75">
      <c r="A20" s="47" t="s">
        <v>55</v>
      </c>
      <c r="B20" s="47"/>
      <c r="C20" s="72">
        <v>-170757</v>
      </c>
      <c r="D20" s="15"/>
      <c r="E20" s="72">
        <v>-238463</v>
      </c>
      <c r="F20" s="15"/>
      <c r="G20" s="61">
        <v>0</v>
      </c>
      <c r="H20" s="7"/>
      <c r="I20" s="61">
        <v>0</v>
      </c>
    </row>
    <row r="21" spans="1:9" ht="20.149999999999999" customHeight="1" x14ac:dyDescent="0.75">
      <c r="A21" s="23" t="s">
        <v>194</v>
      </c>
      <c r="B21" s="23"/>
      <c r="C21" s="72">
        <v>33370881</v>
      </c>
      <c r="D21" s="15"/>
      <c r="E21" s="72">
        <v>1166065</v>
      </c>
      <c r="F21" s="15"/>
      <c r="G21" s="72">
        <v>10590146</v>
      </c>
      <c r="H21" s="16"/>
      <c r="I21" s="72">
        <v>465020</v>
      </c>
    </row>
    <row r="22" spans="1:9" ht="20.149999999999999" customHeight="1" x14ac:dyDescent="0.75">
      <c r="A22" s="23" t="s">
        <v>82</v>
      </c>
      <c r="B22" s="23"/>
      <c r="C22" s="61">
        <v>0</v>
      </c>
      <c r="D22" s="15"/>
      <c r="E22" s="61">
        <v>0</v>
      </c>
      <c r="F22" s="15"/>
      <c r="G22" s="72">
        <v>-21487464</v>
      </c>
      <c r="H22" s="16"/>
      <c r="I22" s="72">
        <v>-20531214</v>
      </c>
    </row>
    <row r="23" spans="1:9" ht="20.149999999999999" customHeight="1" x14ac:dyDescent="0.75">
      <c r="A23" s="23" t="s">
        <v>16</v>
      </c>
      <c r="B23" s="23"/>
      <c r="C23" s="72">
        <v>-33385134</v>
      </c>
      <c r="D23" s="15"/>
      <c r="E23" s="72">
        <v>-53131226</v>
      </c>
      <c r="F23" s="15"/>
      <c r="G23" s="72">
        <v>-31562284</v>
      </c>
      <c r="H23" s="22"/>
      <c r="I23" s="72">
        <v>-51338795</v>
      </c>
    </row>
    <row r="24" spans="1:9" ht="20.149999999999999" customHeight="1" x14ac:dyDescent="0.75">
      <c r="A24" s="23" t="s">
        <v>46</v>
      </c>
      <c r="B24" s="23"/>
      <c r="C24" s="74">
        <v>4304119</v>
      </c>
      <c r="D24" s="15"/>
      <c r="E24" s="74">
        <v>4807865</v>
      </c>
      <c r="F24" s="15"/>
      <c r="G24" s="74">
        <v>2282697</v>
      </c>
      <c r="H24" s="16"/>
      <c r="I24" s="74">
        <v>2154894</v>
      </c>
    </row>
    <row r="25" spans="1:9" ht="20.149999999999999" customHeight="1" x14ac:dyDescent="0.75">
      <c r="A25" s="23" t="s">
        <v>155</v>
      </c>
      <c r="B25" s="36"/>
      <c r="C25" s="72">
        <f>SUM(C10:C24)</f>
        <v>2325482365</v>
      </c>
      <c r="D25" s="17"/>
      <c r="E25" s="72">
        <f>SUM(E10:E24)</f>
        <v>2113747963</v>
      </c>
      <c r="F25" s="17"/>
      <c r="G25" s="72">
        <f>SUM(G10:G24)</f>
        <v>2249846037</v>
      </c>
      <c r="H25" s="17"/>
      <c r="I25" s="72">
        <f>SUM(I10:I24)</f>
        <v>2078039309</v>
      </c>
    </row>
    <row r="26" spans="1:9" ht="20.149999999999999" customHeight="1" x14ac:dyDescent="0.75">
      <c r="A26" s="118" t="s">
        <v>154</v>
      </c>
      <c r="B26" s="36"/>
      <c r="C26" s="72"/>
      <c r="D26" s="17"/>
      <c r="E26" s="72"/>
      <c r="F26" s="17"/>
      <c r="G26" s="72"/>
      <c r="H26" s="17"/>
      <c r="I26" s="72"/>
    </row>
    <row r="27" spans="1:9" ht="20.149999999999999" customHeight="1" x14ac:dyDescent="0.75">
      <c r="A27" s="118" t="s">
        <v>175</v>
      </c>
      <c r="B27" s="36"/>
      <c r="C27" s="72"/>
      <c r="D27" s="17"/>
      <c r="E27" s="72"/>
      <c r="F27" s="17"/>
      <c r="G27" s="72"/>
      <c r="H27" s="17"/>
      <c r="I27" s="72"/>
    </row>
    <row r="28" spans="1:9" ht="20.149999999999999" customHeight="1" x14ac:dyDescent="0.75">
      <c r="A28" s="23" t="s">
        <v>113</v>
      </c>
      <c r="B28" s="23"/>
      <c r="C28" s="72">
        <v>256719542</v>
      </c>
      <c r="D28" s="16"/>
      <c r="E28" s="72">
        <v>-75738684</v>
      </c>
      <c r="F28" s="16"/>
      <c r="G28" s="72">
        <v>81828098</v>
      </c>
      <c r="H28" s="16"/>
      <c r="I28" s="72">
        <v>-70998943</v>
      </c>
    </row>
    <row r="29" spans="1:9" ht="20.149999999999999" customHeight="1" x14ac:dyDescent="0.75">
      <c r="A29" s="23" t="s">
        <v>18</v>
      </c>
      <c r="B29" s="23"/>
      <c r="C29" s="72">
        <v>-284282874</v>
      </c>
      <c r="D29" s="16"/>
      <c r="E29" s="72">
        <v>93074113</v>
      </c>
      <c r="F29" s="16"/>
      <c r="G29" s="72">
        <v>-333292616</v>
      </c>
      <c r="H29" s="16"/>
      <c r="I29" s="72">
        <v>60016181</v>
      </c>
    </row>
    <row r="30" spans="1:9" ht="20.149999999999999" customHeight="1" x14ac:dyDescent="0.75">
      <c r="A30" s="23" t="s">
        <v>3</v>
      </c>
      <c r="B30" s="23"/>
      <c r="C30" s="72">
        <v>-1361531</v>
      </c>
      <c r="D30" s="16"/>
      <c r="E30" s="72">
        <v>-128638</v>
      </c>
      <c r="F30" s="16"/>
      <c r="G30" s="72">
        <v>-328876</v>
      </c>
      <c r="H30" s="16"/>
      <c r="I30" s="72">
        <v>-74486</v>
      </c>
    </row>
    <row r="31" spans="1:9" ht="20.149999999999999" customHeight="1" x14ac:dyDescent="0.75">
      <c r="A31" s="23" t="s">
        <v>177</v>
      </c>
      <c r="B31" s="23"/>
      <c r="C31" s="72">
        <v>-2057814</v>
      </c>
      <c r="D31" s="16"/>
      <c r="E31" s="72">
        <v>323939</v>
      </c>
      <c r="F31" s="16"/>
      <c r="G31" s="72">
        <v>-1945976</v>
      </c>
      <c r="H31" s="21"/>
      <c r="I31" s="72">
        <v>315029</v>
      </c>
    </row>
    <row r="32" spans="1:9" ht="20.149999999999999" customHeight="1" x14ac:dyDescent="0.75">
      <c r="A32" s="118" t="s">
        <v>176</v>
      </c>
      <c r="B32" s="23"/>
      <c r="C32" s="72"/>
      <c r="D32" s="16"/>
      <c r="E32" s="72"/>
      <c r="F32" s="16"/>
      <c r="G32" s="72"/>
      <c r="H32" s="21"/>
      <c r="I32" s="72"/>
    </row>
    <row r="33" spans="1:12" ht="20.149999999999999" customHeight="1" x14ac:dyDescent="0.75">
      <c r="A33" s="23" t="s">
        <v>114</v>
      </c>
      <c r="B33" s="23"/>
      <c r="C33" s="72">
        <v>85719239</v>
      </c>
      <c r="D33" s="16"/>
      <c r="E33" s="72">
        <v>82400421</v>
      </c>
      <c r="F33" s="16"/>
      <c r="G33" s="72">
        <v>70847904</v>
      </c>
      <c r="H33" s="16"/>
      <c r="I33" s="72">
        <v>95372952</v>
      </c>
    </row>
    <row r="34" spans="1:12" ht="20.149999999999999" customHeight="1" x14ac:dyDescent="0.75">
      <c r="A34" s="23" t="s">
        <v>178</v>
      </c>
      <c r="B34" s="23"/>
      <c r="C34" s="72">
        <v>14283895</v>
      </c>
      <c r="D34" s="16"/>
      <c r="E34" s="72">
        <v>501188</v>
      </c>
      <c r="F34" s="16"/>
      <c r="G34" s="72">
        <v>12007291</v>
      </c>
      <c r="H34" s="16"/>
      <c r="I34" s="72">
        <v>-197113</v>
      </c>
    </row>
    <row r="35" spans="1:12" ht="20.149999999999999" customHeight="1" x14ac:dyDescent="0.75">
      <c r="A35" s="23" t="s">
        <v>84</v>
      </c>
      <c r="B35" s="23"/>
      <c r="C35" s="77">
        <v>-320950</v>
      </c>
      <c r="D35" s="16"/>
      <c r="E35" s="77">
        <v>3557359</v>
      </c>
      <c r="F35" s="16"/>
      <c r="G35" s="77">
        <v>-120950</v>
      </c>
      <c r="H35" s="10"/>
      <c r="I35" s="77">
        <v>4276359</v>
      </c>
    </row>
    <row r="36" spans="1:12" ht="20.149999999999999" customHeight="1" x14ac:dyDescent="0.75">
      <c r="A36" s="23" t="s">
        <v>179</v>
      </c>
      <c r="B36" s="23"/>
      <c r="C36" s="74">
        <v>-8068660</v>
      </c>
      <c r="D36" s="16"/>
      <c r="E36" s="74">
        <v>-17230873</v>
      </c>
      <c r="F36" s="16"/>
      <c r="G36" s="74">
        <v>-4342488</v>
      </c>
      <c r="H36" s="16"/>
      <c r="I36" s="74">
        <v>-11610600</v>
      </c>
      <c r="L36" s="91"/>
    </row>
    <row r="37" spans="1:12" ht="20.149999999999999" customHeight="1" x14ac:dyDescent="0.75">
      <c r="A37" s="31" t="s">
        <v>156</v>
      </c>
      <c r="B37" s="31"/>
      <c r="C37" s="72">
        <f>SUM(C25:C36)</f>
        <v>2386113212</v>
      </c>
      <c r="D37" s="22"/>
      <c r="E37" s="72">
        <f>SUM(E25:E36)</f>
        <v>2200506788</v>
      </c>
      <c r="F37" s="22"/>
      <c r="G37" s="72">
        <f>SUM(G25:G36)</f>
        <v>2074498424</v>
      </c>
      <c r="H37" s="22"/>
      <c r="I37" s="72">
        <f>SUM(I25:I36)</f>
        <v>2155138688</v>
      </c>
    </row>
    <row r="38" spans="1:12" ht="20.149999999999999" customHeight="1" x14ac:dyDescent="0.75">
      <c r="A38" s="23" t="s">
        <v>33</v>
      </c>
      <c r="B38" s="23"/>
      <c r="C38" s="74">
        <v>-464872945</v>
      </c>
      <c r="D38" s="16"/>
      <c r="E38" s="74">
        <v>-317095711</v>
      </c>
      <c r="F38" s="16"/>
      <c r="G38" s="74">
        <v>-451726463</v>
      </c>
      <c r="H38" s="16"/>
      <c r="I38" s="74">
        <v>-307136466</v>
      </c>
    </row>
    <row r="39" spans="1:12" ht="20.149999999999999" customHeight="1" x14ac:dyDescent="0.75">
      <c r="A39" s="88" t="s">
        <v>59</v>
      </c>
      <c r="B39" s="31"/>
      <c r="C39" s="74">
        <f>SUM(C37:C38)</f>
        <v>1921240267</v>
      </c>
      <c r="D39" s="15"/>
      <c r="E39" s="74">
        <f>SUM(E37:E38)</f>
        <v>1883411077</v>
      </c>
      <c r="F39" s="15"/>
      <c r="G39" s="74">
        <f>SUM(G37:G38)</f>
        <v>1622771961</v>
      </c>
      <c r="H39" s="15"/>
      <c r="I39" s="74">
        <f>SUM(I37:I38)</f>
        <v>1848002222</v>
      </c>
    </row>
    <row r="40" spans="1:12" s="66" customFormat="1" ht="22" customHeight="1" x14ac:dyDescent="0.3">
      <c r="A40" s="140" t="s">
        <v>0</v>
      </c>
      <c r="B40" s="140"/>
      <c r="C40" s="140"/>
      <c r="D40" s="140"/>
      <c r="E40" s="140"/>
      <c r="F40" s="140"/>
      <c r="G40" s="140"/>
      <c r="H40" s="140"/>
      <c r="I40" s="140"/>
    </row>
    <row r="41" spans="1:12" s="66" customFormat="1" ht="22" customHeight="1" x14ac:dyDescent="0.3">
      <c r="A41" s="140" t="s">
        <v>87</v>
      </c>
      <c r="B41" s="140"/>
      <c r="C41" s="140"/>
      <c r="D41" s="140"/>
      <c r="E41" s="140"/>
      <c r="F41" s="140"/>
      <c r="G41" s="140"/>
      <c r="H41" s="140"/>
      <c r="I41" s="140"/>
    </row>
    <row r="42" spans="1:12" s="66" customFormat="1" ht="22" customHeight="1" x14ac:dyDescent="0.3">
      <c r="A42" s="140" t="s">
        <v>169</v>
      </c>
      <c r="B42" s="140"/>
      <c r="C42" s="140"/>
      <c r="D42" s="140"/>
      <c r="E42" s="140"/>
      <c r="F42" s="140"/>
      <c r="G42" s="140"/>
      <c r="H42" s="140"/>
      <c r="I42" s="140"/>
    </row>
    <row r="43" spans="1:12" ht="22" customHeight="1" x14ac:dyDescent="0.75">
      <c r="A43" s="141" t="s">
        <v>79</v>
      </c>
      <c r="B43" s="141"/>
      <c r="C43" s="141"/>
      <c r="D43" s="141"/>
      <c r="E43" s="141"/>
      <c r="F43" s="141"/>
      <c r="G43" s="141"/>
      <c r="H43" s="141"/>
      <c r="I43" s="141"/>
    </row>
    <row r="44" spans="1:12" s="37" customFormat="1" ht="6" customHeight="1" x14ac:dyDescent="0.75"/>
    <row r="45" spans="1:12" s="37" customFormat="1" ht="20.149999999999999" customHeight="1" x14ac:dyDescent="0.75">
      <c r="A45" s="116"/>
      <c r="B45" s="120" t="s">
        <v>83</v>
      </c>
      <c r="C45" s="134" t="s">
        <v>31</v>
      </c>
      <c r="D45" s="134"/>
      <c r="E45" s="134"/>
      <c r="F45" s="97"/>
      <c r="G45" s="134" t="s">
        <v>32</v>
      </c>
      <c r="H45" s="134"/>
      <c r="I45" s="134"/>
    </row>
    <row r="46" spans="1:12" s="37" customFormat="1" ht="20.149999999999999" customHeight="1" x14ac:dyDescent="0.75">
      <c r="A46" s="116"/>
      <c r="B46" s="116"/>
      <c r="C46" s="134" t="s">
        <v>30</v>
      </c>
      <c r="D46" s="134"/>
      <c r="E46" s="134"/>
      <c r="F46" s="97"/>
      <c r="G46" s="134" t="s">
        <v>30</v>
      </c>
      <c r="H46" s="134"/>
      <c r="I46" s="134"/>
    </row>
    <row r="47" spans="1:12" ht="20.149999999999999" customHeight="1" x14ac:dyDescent="0.75">
      <c r="C47" s="117">
        <v>2021</v>
      </c>
      <c r="D47" s="117"/>
      <c r="E47" s="117">
        <v>2020</v>
      </c>
      <c r="F47" s="117"/>
      <c r="G47" s="117">
        <v>2021</v>
      </c>
      <c r="H47" s="117"/>
      <c r="I47" s="117">
        <v>2020</v>
      </c>
    </row>
    <row r="48" spans="1:12" ht="20.149999999999999" customHeight="1" x14ac:dyDescent="0.75">
      <c r="A48" s="94" t="s">
        <v>19</v>
      </c>
      <c r="B48" s="25"/>
      <c r="C48" s="15"/>
      <c r="D48" s="15"/>
      <c r="E48" s="15"/>
      <c r="F48" s="15"/>
      <c r="G48" s="15"/>
      <c r="H48" s="15"/>
      <c r="I48" s="15"/>
    </row>
    <row r="49" spans="1:9" ht="20.149999999999999" customHeight="1" x14ac:dyDescent="0.75">
      <c r="A49" s="23" t="s">
        <v>165</v>
      </c>
      <c r="B49" s="26">
        <v>7.2</v>
      </c>
      <c r="C49" s="72">
        <v>907709955</v>
      </c>
      <c r="D49" s="15"/>
      <c r="E49" s="72">
        <v>-1820841528</v>
      </c>
      <c r="F49" s="15"/>
      <c r="G49" s="72">
        <v>902000000</v>
      </c>
      <c r="H49" s="72"/>
      <c r="I49" s="72">
        <v>-1850000000</v>
      </c>
    </row>
    <row r="50" spans="1:9" s="130" customFormat="1" ht="20.149999999999999" customHeight="1" x14ac:dyDescent="0.75">
      <c r="A50" s="23" t="s">
        <v>186</v>
      </c>
      <c r="B50" s="23"/>
      <c r="C50" s="72"/>
      <c r="D50" s="15"/>
      <c r="E50" s="72"/>
      <c r="F50" s="15"/>
      <c r="G50" s="72"/>
      <c r="H50" s="72"/>
      <c r="I50" s="72"/>
    </row>
    <row r="51" spans="1:9" ht="20.149999999999999" customHeight="1" x14ac:dyDescent="0.75">
      <c r="A51" s="32" t="s">
        <v>185</v>
      </c>
      <c r="B51" s="26">
        <v>4.2</v>
      </c>
      <c r="C51" s="72">
        <v>-170811284</v>
      </c>
      <c r="D51" s="15"/>
      <c r="E51" s="72">
        <v>-116799532</v>
      </c>
      <c r="F51" s="15"/>
      <c r="G51" s="72">
        <v>-165197775</v>
      </c>
      <c r="H51" s="15"/>
      <c r="I51" s="72">
        <v>-98452753</v>
      </c>
    </row>
    <row r="52" spans="1:9" s="130" customFormat="1" ht="20.149999999999999" customHeight="1" x14ac:dyDescent="0.75">
      <c r="A52" s="23" t="s">
        <v>187</v>
      </c>
      <c r="B52" s="26"/>
      <c r="C52" s="72"/>
      <c r="D52" s="15"/>
      <c r="E52" s="72"/>
      <c r="F52" s="15"/>
      <c r="G52" s="72"/>
      <c r="H52" s="15"/>
      <c r="I52" s="72"/>
    </row>
    <row r="53" spans="1:9" ht="20.149999999999999" customHeight="1" x14ac:dyDescent="0.75">
      <c r="A53" s="32" t="s">
        <v>185</v>
      </c>
      <c r="B53" s="23"/>
      <c r="C53" s="72">
        <v>5536101</v>
      </c>
      <c r="D53" s="15"/>
      <c r="E53" s="72">
        <v>5129801</v>
      </c>
      <c r="F53" s="15"/>
      <c r="G53" s="72">
        <v>5449727</v>
      </c>
      <c r="H53" s="15"/>
      <c r="I53" s="72">
        <v>3659940</v>
      </c>
    </row>
    <row r="54" spans="1:9" ht="20.149999999999999" customHeight="1" x14ac:dyDescent="0.75">
      <c r="A54" s="23" t="s">
        <v>126</v>
      </c>
      <c r="B54" s="26">
        <v>23</v>
      </c>
      <c r="C54" s="61">
        <v>0</v>
      </c>
      <c r="D54" s="15"/>
      <c r="E54" s="61">
        <v>0</v>
      </c>
      <c r="F54" s="4"/>
      <c r="G54" s="72">
        <v>21487464</v>
      </c>
      <c r="H54" s="15"/>
      <c r="I54" s="72">
        <v>20531214</v>
      </c>
    </row>
    <row r="55" spans="1:9" ht="20.149999999999999" customHeight="1" x14ac:dyDescent="0.75">
      <c r="A55" s="23" t="s">
        <v>40</v>
      </c>
      <c r="B55" s="23"/>
      <c r="C55" s="74">
        <v>36574010</v>
      </c>
      <c r="D55" s="15"/>
      <c r="E55" s="74">
        <v>57387594</v>
      </c>
      <c r="F55" s="4"/>
      <c r="G55" s="74">
        <v>34586780</v>
      </c>
      <c r="H55" s="15"/>
      <c r="I55" s="74">
        <v>54770272</v>
      </c>
    </row>
    <row r="56" spans="1:9" s="132" customFormat="1" ht="20.149999999999999" customHeight="1" x14ac:dyDescent="0.75">
      <c r="A56" s="88" t="s">
        <v>196</v>
      </c>
      <c r="B56" s="23"/>
      <c r="C56" s="77"/>
      <c r="D56" s="15"/>
      <c r="E56" s="77"/>
      <c r="F56" s="4"/>
      <c r="G56" s="77"/>
      <c r="H56" s="15"/>
      <c r="I56" s="77"/>
    </row>
    <row r="57" spans="1:9" ht="20.149999999999999" customHeight="1" x14ac:dyDescent="0.75">
      <c r="A57" s="133" t="s">
        <v>195</v>
      </c>
      <c r="B57" s="31"/>
      <c r="C57" s="74">
        <f>SUM(C49:C55)</f>
        <v>779008782</v>
      </c>
      <c r="D57" s="22"/>
      <c r="E57" s="74">
        <f>SUM(E49:E55)</f>
        <v>-1875123665</v>
      </c>
      <c r="F57" s="22"/>
      <c r="G57" s="74">
        <f>SUM(G49:G55)</f>
        <v>798326196</v>
      </c>
      <c r="H57" s="22"/>
      <c r="I57" s="74">
        <f>SUM(I49:I55)</f>
        <v>-1869491327</v>
      </c>
    </row>
    <row r="58" spans="1:9" ht="20.149999999999999" customHeight="1" x14ac:dyDescent="0.75">
      <c r="C58" s="16"/>
      <c r="D58" s="48"/>
      <c r="E58" s="16"/>
      <c r="F58" s="48"/>
      <c r="G58" s="48"/>
      <c r="H58" s="48"/>
      <c r="I58" s="48"/>
    </row>
    <row r="59" spans="1:9" ht="20.149999999999999" customHeight="1" x14ac:dyDescent="0.75">
      <c r="A59" s="94" t="s">
        <v>45</v>
      </c>
      <c r="B59" s="25"/>
      <c r="C59" s="16"/>
      <c r="D59" s="16"/>
      <c r="E59" s="16"/>
      <c r="F59" s="16"/>
      <c r="G59" s="16"/>
      <c r="H59" s="16"/>
      <c r="I59" s="16"/>
    </row>
    <row r="60" spans="1:9" ht="20.149999999999999" customHeight="1" x14ac:dyDescent="0.75">
      <c r="A60" s="23" t="s">
        <v>128</v>
      </c>
      <c r="B60" s="23"/>
      <c r="C60" s="16"/>
      <c r="D60" s="16"/>
      <c r="E60" s="16"/>
      <c r="F60" s="16"/>
      <c r="G60" s="16"/>
      <c r="H60" s="16"/>
      <c r="I60" s="16"/>
    </row>
    <row r="61" spans="1:9" s="130" customFormat="1" ht="20.149999999999999" customHeight="1" x14ac:dyDescent="0.75">
      <c r="A61" s="32" t="s">
        <v>188</v>
      </c>
      <c r="B61" s="23"/>
      <c r="C61" s="16"/>
      <c r="D61" s="16"/>
      <c r="E61" s="16"/>
      <c r="F61" s="16"/>
      <c r="G61" s="16"/>
      <c r="H61" s="16"/>
      <c r="I61" s="16"/>
    </row>
    <row r="62" spans="1:9" ht="20.149999999999999" customHeight="1" x14ac:dyDescent="0.75">
      <c r="A62" s="32" t="s">
        <v>189</v>
      </c>
      <c r="B62" s="26">
        <v>4.3</v>
      </c>
      <c r="C62" s="72">
        <v>19873174</v>
      </c>
      <c r="D62" s="15"/>
      <c r="E62" s="72">
        <v>74694982</v>
      </c>
      <c r="F62" s="15"/>
      <c r="G62" s="61">
        <v>0</v>
      </c>
      <c r="H62" s="39"/>
      <c r="I62" s="61">
        <v>0</v>
      </c>
    </row>
    <row r="63" spans="1:9" ht="20.149999999999999" customHeight="1" x14ac:dyDescent="0.75">
      <c r="A63" s="23" t="s">
        <v>157</v>
      </c>
      <c r="B63" s="26">
        <v>4.2</v>
      </c>
      <c r="C63" s="72">
        <v>-20449678</v>
      </c>
      <c r="D63" s="15"/>
      <c r="E63" s="72">
        <v>-18398440</v>
      </c>
      <c r="F63" s="15"/>
      <c r="G63" s="72">
        <v>-18337804</v>
      </c>
      <c r="H63" s="15"/>
      <c r="I63" s="72">
        <v>-15765991</v>
      </c>
    </row>
    <row r="64" spans="1:9" ht="20.149999999999999" customHeight="1" x14ac:dyDescent="0.75">
      <c r="A64" s="23" t="s">
        <v>158</v>
      </c>
      <c r="B64" s="23"/>
      <c r="C64" s="72">
        <v>-1052319085</v>
      </c>
      <c r="D64" s="15"/>
      <c r="E64" s="72">
        <v>-643100870</v>
      </c>
      <c r="F64" s="15"/>
      <c r="G64" s="72">
        <v>-1052319085</v>
      </c>
      <c r="H64" s="72"/>
      <c r="I64" s="72">
        <v>-643100870</v>
      </c>
    </row>
    <row r="65" spans="1:9" ht="20.149999999999999" customHeight="1" x14ac:dyDescent="0.75">
      <c r="A65" s="23" t="s">
        <v>159</v>
      </c>
      <c r="B65" s="23"/>
      <c r="C65" s="72">
        <v>-17762536</v>
      </c>
      <c r="D65" s="15"/>
      <c r="E65" s="72">
        <v>-16843786</v>
      </c>
      <c r="F65" s="15"/>
      <c r="G65" s="89">
        <v>0</v>
      </c>
      <c r="H65" s="39"/>
      <c r="I65" s="89">
        <v>0</v>
      </c>
    </row>
    <row r="66" spans="1:9" ht="20.149999999999999" customHeight="1" x14ac:dyDescent="0.75">
      <c r="A66" s="23" t="s">
        <v>105</v>
      </c>
      <c r="B66" s="23"/>
      <c r="C66" s="72">
        <v>-7140946</v>
      </c>
      <c r="D66" s="15"/>
      <c r="E66" s="72">
        <v>-6800954</v>
      </c>
      <c r="F66" s="15"/>
      <c r="G66" s="72">
        <v>-2282698</v>
      </c>
      <c r="H66" s="15"/>
      <c r="I66" s="72">
        <v>-2154894</v>
      </c>
    </row>
    <row r="67" spans="1:9" ht="20.149999999999999" customHeight="1" x14ac:dyDescent="0.75">
      <c r="A67" s="88" t="s">
        <v>60</v>
      </c>
      <c r="B67" s="31"/>
      <c r="C67" s="73">
        <f>SUM(C62:C66)</f>
        <v>-1077799071</v>
      </c>
      <c r="D67" s="16"/>
      <c r="E67" s="73">
        <f>SUM(E62:E66)</f>
        <v>-610449068</v>
      </c>
      <c r="F67" s="22"/>
      <c r="G67" s="73">
        <f>SUM(G62:G66)</f>
        <v>-1072939587</v>
      </c>
      <c r="H67" s="16"/>
      <c r="I67" s="73">
        <f>SUM(I62:I66)</f>
        <v>-661021755</v>
      </c>
    </row>
    <row r="68" spans="1:9" ht="20.149999999999999" customHeight="1" x14ac:dyDescent="0.75"/>
    <row r="69" spans="1:9" s="130" customFormat="1" ht="20.149999999999999" customHeight="1" x14ac:dyDescent="0.75">
      <c r="A69" s="130" t="s">
        <v>191</v>
      </c>
    </row>
    <row r="70" spans="1:9" ht="20.149999999999999" customHeight="1" x14ac:dyDescent="0.75">
      <c r="A70" s="36" t="s">
        <v>190</v>
      </c>
      <c r="C70" s="74">
        <v>-20653738</v>
      </c>
      <c r="E70" s="74">
        <v>-2217133</v>
      </c>
      <c r="G70" s="68">
        <v>0</v>
      </c>
      <c r="I70" s="68">
        <v>0</v>
      </c>
    </row>
    <row r="71" spans="1:9" ht="20.149999999999999" customHeight="1" x14ac:dyDescent="0.75">
      <c r="A71" s="116" t="s">
        <v>78</v>
      </c>
      <c r="C71" s="72">
        <f>C39+C57+C67+C70</f>
        <v>1601796240</v>
      </c>
      <c r="D71" s="16"/>
      <c r="E71" s="72">
        <f>E39+E57+E67+E70</f>
        <v>-604378789</v>
      </c>
      <c r="F71" s="16"/>
      <c r="G71" s="72">
        <f>G39+G57+G67-G70</f>
        <v>1348158570</v>
      </c>
      <c r="H71" s="16"/>
      <c r="I71" s="72">
        <f>I39+I57+I67-I70</f>
        <v>-682510860</v>
      </c>
    </row>
    <row r="72" spans="1:9" ht="20.149999999999999" customHeight="1" x14ac:dyDescent="0.75">
      <c r="A72" s="116" t="s">
        <v>29</v>
      </c>
      <c r="C72" s="74">
        <f>E73</f>
        <v>2902744150</v>
      </c>
      <c r="D72" s="15"/>
      <c r="E72" s="74">
        <v>3507122939</v>
      </c>
      <c r="F72" s="15"/>
      <c r="G72" s="74">
        <f>I73</f>
        <v>2716667957</v>
      </c>
      <c r="H72" s="15"/>
      <c r="I72" s="74">
        <v>3399178817</v>
      </c>
    </row>
    <row r="73" spans="1:9" ht="20.149999999999999" customHeight="1" thickBot="1" x14ac:dyDescent="0.8">
      <c r="A73" s="25" t="s">
        <v>64</v>
      </c>
      <c r="B73" s="26">
        <v>4.0999999999999996</v>
      </c>
      <c r="C73" s="75">
        <f>C71+C72</f>
        <v>4504540390</v>
      </c>
      <c r="D73" s="16"/>
      <c r="E73" s="75">
        <f>E71+E72</f>
        <v>2902744150</v>
      </c>
      <c r="F73" s="22"/>
      <c r="G73" s="75">
        <f>G71+G72</f>
        <v>4064826527</v>
      </c>
      <c r="H73" s="16"/>
      <c r="I73" s="75">
        <f>I71+I72</f>
        <v>2716667957</v>
      </c>
    </row>
    <row r="74" spans="1:9" s="108" customFormat="1" ht="20.149999999999999" customHeight="1" thickTop="1" x14ac:dyDescent="0.75">
      <c r="C74" s="123">
        <f>C73-ASSET!C11</f>
        <v>0</v>
      </c>
      <c r="D74" s="124"/>
      <c r="E74" s="123">
        <f>E73-ASSET!E11</f>
        <v>0</v>
      </c>
      <c r="F74" s="124"/>
      <c r="G74" s="123">
        <f>G73-ASSET!G11</f>
        <v>0</v>
      </c>
      <c r="H74" s="125"/>
      <c r="I74" s="123">
        <f>I73-ASSET!I11</f>
        <v>0</v>
      </c>
    </row>
    <row r="75" spans="1:9" ht="20.149999999999999" customHeight="1" x14ac:dyDescent="0.75">
      <c r="C75" s="92"/>
      <c r="D75" s="92"/>
      <c r="E75" s="92"/>
      <c r="F75" s="92"/>
      <c r="G75" s="92"/>
      <c r="H75" s="15"/>
      <c r="I75" s="15"/>
    </row>
    <row r="76" spans="1:9" ht="20.149999999999999" customHeight="1" x14ac:dyDescent="0.75">
      <c r="C76" s="15"/>
      <c r="D76" s="15"/>
      <c r="E76" s="15"/>
      <c r="F76" s="15"/>
      <c r="G76" s="15"/>
      <c r="H76" s="15"/>
      <c r="I76" s="15"/>
    </row>
    <row r="77" spans="1:9" ht="20.149999999999999" customHeight="1" x14ac:dyDescent="0.75">
      <c r="C77" s="15"/>
      <c r="D77" s="15"/>
      <c r="E77" s="15"/>
      <c r="F77" s="15"/>
      <c r="G77" s="15"/>
      <c r="H77" s="15"/>
      <c r="I77" s="15"/>
    </row>
    <row r="78" spans="1:9" ht="20.149999999999999" customHeight="1" x14ac:dyDescent="0.75">
      <c r="C78" s="15"/>
      <c r="D78" s="15"/>
      <c r="E78" s="15"/>
      <c r="F78" s="15"/>
      <c r="G78" s="15"/>
      <c r="H78" s="15"/>
      <c r="I78" s="15"/>
    </row>
    <row r="79" spans="1:9" ht="20.149999999999999" customHeight="1" x14ac:dyDescent="0.75">
      <c r="C79" s="15"/>
      <c r="D79" s="15"/>
      <c r="E79" s="15"/>
      <c r="F79" s="15"/>
      <c r="G79" s="15"/>
      <c r="H79" s="15"/>
      <c r="I79" s="15"/>
    </row>
    <row r="80" spans="1:9" ht="20.149999999999999" customHeight="1" x14ac:dyDescent="0.75">
      <c r="C80" s="15"/>
      <c r="D80" s="15"/>
      <c r="E80" s="15"/>
      <c r="F80" s="15"/>
      <c r="G80" s="15"/>
      <c r="H80" s="15"/>
      <c r="I80" s="15"/>
    </row>
    <row r="81" spans="1:9" ht="20.149999999999999" customHeight="1" x14ac:dyDescent="0.75">
      <c r="C81" s="15"/>
      <c r="D81" s="15"/>
      <c r="E81" s="15"/>
      <c r="F81" s="15"/>
      <c r="G81" s="15"/>
      <c r="H81" s="15"/>
      <c r="I81" s="15"/>
    </row>
    <row r="82" spans="1:9" ht="20.149999999999999" customHeight="1" x14ac:dyDescent="0.75">
      <c r="A82" s="116" t="s">
        <v>62</v>
      </c>
      <c r="C82" s="15"/>
      <c r="D82" s="15"/>
      <c r="E82" s="15"/>
      <c r="F82" s="15"/>
      <c r="G82" s="15"/>
      <c r="H82" s="15"/>
      <c r="I82" s="15"/>
    </row>
    <row r="83" spans="1:9" ht="20.149999999999999" customHeight="1" x14ac:dyDescent="0.75">
      <c r="C83" s="15"/>
      <c r="D83" s="15"/>
      <c r="E83" s="15"/>
      <c r="F83" s="15"/>
      <c r="G83" s="15"/>
      <c r="H83" s="15"/>
      <c r="I83" s="15"/>
    </row>
    <row r="84" spans="1:9" ht="20.149999999999999" customHeight="1" x14ac:dyDescent="0.75">
      <c r="C84" s="15"/>
      <c r="D84" s="15"/>
      <c r="E84" s="15"/>
      <c r="F84" s="15"/>
      <c r="G84" s="15"/>
      <c r="H84" s="15"/>
      <c r="I84" s="15"/>
    </row>
    <row r="85" spans="1:9" ht="20.149999999999999" customHeight="1" x14ac:dyDescent="0.75">
      <c r="C85" s="15"/>
      <c r="D85" s="15"/>
      <c r="E85" s="15"/>
      <c r="F85" s="15"/>
      <c r="G85" s="15"/>
      <c r="H85" s="15"/>
      <c r="I85" s="15"/>
    </row>
    <row r="86" spans="1:9" ht="20.149999999999999" customHeight="1" x14ac:dyDescent="0.75">
      <c r="C86" s="15"/>
      <c r="D86" s="15"/>
      <c r="E86" s="15"/>
      <c r="F86" s="15"/>
      <c r="G86" s="15"/>
      <c r="H86" s="15"/>
      <c r="I86" s="15"/>
    </row>
    <row r="87" spans="1:9" ht="20.149999999999999" customHeight="1" x14ac:dyDescent="0.75">
      <c r="C87" s="15"/>
      <c r="D87" s="15"/>
      <c r="E87" s="15"/>
      <c r="F87" s="15"/>
      <c r="G87" s="15"/>
      <c r="H87" s="15"/>
      <c r="I87" s="15"/>
    </row>
    <row r="88" spans="1:9" ht="20.149999999999999" customHeight="1" x14ac:dyDescent="0.75">
      <c r="C88" s="15"/>
      <c r="D88" s="15"/>
      <c r="E88" s="15"/>
      <c r="F88" s="15"/>
      <c r="G88" s="15"/>
      <c r="H88" s="15"/>
      <c r="I88" s="15"/>
    </row>
    <row r="89" spans="1:9" ht="22" customHeight="1" x14ac:dyDescent="0.75">
      <c r="C89" s="15"/>
      <c r="D89" s="15"/>
      <c r="E89" s="15"/>
      <c r="F89" s="15"/>
      <c r="G89" s="15"/>
      <c r="H89" s="15"/>
      <c r="I89" s="15"/>
    </row>
  </sheetData>
  <mergeCells count="16">
    <mergeCell ref="A40:I40"/>
    <mergeCell ref="C7:E7"/>
    <mergeCell ref="G7:I7"/>
    <mergeCell ref="A1:I1"/>
    <mergeCell ref="A2:I2"/>
    <mergeCell ref="A3:I3"/>
    <mergeCell ref="A4:I4"/>
    <mergeCell ref="C6:E6"/>
    <mergeCell ref="G6:I6"/>
    <mergeCell ref="C46:E46"/>
    <mergeCell ref="G46:I46"/>
    <mergeCell ref="C45:E45"/>
    <mergeCell ref="G45:I45"/>
    <mergeCell ref="A41:I41"/>
    <mergeCell ref="A42:I42"/>
    <mergeCell ref="A43:I43"/>
  </mergeCells>
  <pageMargins left="0.8" right="0.2" top="1" bottom="0.5" header="0.5" footer="0.25"/>
  <pageSetup paperSize="9" scale="90" orientation="portrait" r:id="rId1"/>
  <headerFooter alignWithMargins="0"/>
  <rowBreaks count="1" manualBreakCount="1">
    <brk id="3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1" ma:contentTypeDescription="Create a new document." ma:contentTypeScope="" ma:versionID="f80098dedbc24b23b6bb10b3b25b1699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e97c4d2424b2454a4eba94476d6afb2d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39A375-6B6B-4956-BD7B-9DD747164A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D49F8D-7D14-456D-B4DB-737F1FD4D88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D120EAE-83B4-4670-823C-8BB81D1254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ASSET</vt:lpstr>
      <vt:lpstr>LIABILITIES</vt:lpstr>
      <vt:lpstr>INCOME</vt:lpstr>
      <vt:lpstr>SHAREHOLDER-CONSOL</vt:lpstr>
      <vt:lpstr>SHAREHOLDER-COMPANY</vt:lpstr>
      <vt:lpstr>CASH FLOW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Chimphalayalai, Jarunee</cp:lastModifiedBy>
  <cp:lastPrinted>2022-02-22T17:27:29Z</cp:lastPrinted>
  <dcterms:created xsi:type="dcterms:W3CDTF">2001-11-21T06:29:30Z</dcterms:created>
  <dcterms:modified xsi:type="dcterms:W3CDTF">2022-02-22T17:52:09Z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2021-10-19T05:52:23Z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c308b436-6ec7-468c-8a69-43736c578fba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0x0101009ACD843DC597CE48BD54398EC37950EE</vt:lpwstr>
  </property>
</Properties>
</file>