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5) QUARTER 3 (22-65)\TCCC (3001353)\"/>
    </mc:Choice>
  </mc:AlternateContent>
  <xr:revisionPtr revIDLastSave="0" documentId="13_ncr:1_{133D8A9D-8B74-4CED-845B-2B0A2BABD074}" xr6:coauthVersionLast="47" xr6:coauthVersionMax="47" xr10:uidLastSave="{00000000-0000-0000-0000-000000000000}"/>
  <bookViews>
    <workbookView xWindow="-110" yWindow="-110" windowWidth="19420" windowHeight="10420" tabRatio="779" activeTab="1" xr2:uid="{00000000-000D-0000-FFFF-FFFF00000000}"/>
  </bookViews>
  <sheets>
    <sheet name="งบดุล" sheetId="28" r:id="rId1"/>
    <sheet name="งบดุล2" sheetId="29" r:id="rId2"/>
    <sheet name="กำไร3" sheetId="30" r:id="rId3"/>
    <sheet name="กำไร9" sheetId="34" r:id="rId4"/>
    <sheet name="ผู้ถือหุ้น-รวม" sheetId="32" r:id="rId5"/>
    <sheet name="ผู้ถือหุ้น-เฉพาะ" sheetId="33" r:id="rId6"/>
    <sheet name="กระแสเงินสด" sheetId="27" r:id="rId7"/>
  </sheets>
  <definedNames>
    <definedName name="AS2DocOpenMode" hidden="1">"AS2DocumentEdit"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9" l="1"/>
  <c r="D26" i="29"/>
  <c r="D32" i="27"/>
  <c r="H50" i="27"/>
  <c r="H28" i="27"/>
  <c r="D18" i="27"/>
  <c r="D14" i="27" l="1"/>
  <c r="D16" i="30" l="1"/>
  <c r="D16" i="34" l="1"/>
  <c r="D34" i="27" l="1"/>
  <c r="D33" i="27"/>
  <c r="D17" i="27"/>
  <c r="D16" i="27"/>
  <c r="D12" i="27" l="1"/>
  <c r="D22" i="29"/>
  <c r="D30" i="29"/>
  <c r="H16" i="28" l="1"/>
  <c r="H13" i="28"/>
  <c r="H33" i="27" l="1"/>
  <c r="H30" i="27"/>
  <c r="H16" i="34"/>
  <c r="H12" i="27" l="1"/>
  <c r="H18" i="28"/>
  <c r="F24" i="27" l="1"/>
  <c r="F22" i="34"/>
  <c r="D18" i="28" l="1"/>
  <c r="Z22" i="32" l="1"/>
  <c r="W23" i="32"/>
  <c r="W24" i="32" s="1"/>
  <c r="D67" i="29" s="1"/>
  <c r="P23" i="32"/>
  <c r="T17" i="32" l="1"/>
  <c r="F67" i="34"/>
  <c r="F65" i="34"/>
  <c r="G60" i="34"/>
  <c r="F60" i="34"/>
  <c r="E60" i="34"/>
  <c r="A44" i="34"/>
  <c r="J22" i="34"/>
  <c r="H22" i="34"/>
  <c r="D22" i="34"/>
  <c r="J14" i="34"/>
  <c r="J17" i="34" s="1"/>
  <c r="H14" i="34"/>
  <c r="F14" i="34"/>
  <c r="F17" i="34" s="1"/>
  <c r="D14" i="34"/>
  <c r="D67" i="27"/>
  <c r="H67" i="27"/>
  <c r="J18" i="33"/>
  <c r="J64" i="29"/>
  <c r="F67" i="29"/>
  <c r="F65" i="29"/>
  <c r="F64" i="29"/>
  <c r="D17" i="34" l="1"/>
  <c r="D23" i="34" s="1"/>
  <c r="D26" i="34" s="1"/>
  <c r="D28" i="34" s="1"/>
  <c r="H17" i="34"/>
  <c r="H23" i="34" s="1"/>
  <c r="H26" i="34" s="1"/>
  <c r="H28" i="34" s="1"/>
  <c r="H67" i="34" s="1"/>
  <c r="J23" i="34"/>
  <c r="J26" i="34" s="1"/>
  <c r="J28" i="34" s="1"/>
  <c r="F23" i="34"/>
  <c r="F26" i="34" s="1"/>
  <c r="F28" i="34" s="1"/>
  <c r="F55" i="34" s="1"/>
  <c r="F53" i="27"/>
  <c r="H53" i="27"/>
  <c r="J53" i="27"/>
  <c r="L12" i="33"/>
  <c r="T14" i="32"/>
  <c r="Z14" i="32" s="1"/>
  <c r="J18" i="28"/>
  <c r="J29" i="28"/>
  <c r="J67" i="34" l="1"/>
  <c r="D55" i="34"/>
  <c r="D63" i="34" s="1"/>
  <c r="D65" i="34" s="1"/>
  <c r="D10" i="27"/>
  <c r="D24" i="27" s="1"/>
  <c r="D58" i="34"/>
  <c r="D67" i="34" s="1"/>
  <c r="H55" i="34"/>
  <c r="H10" i="27"/>
  <c r="J55" i="34"/>
  <c r="J63" i="34" l="1"/>
  <c r="J58" i="34"/>
  <c r="H63" i="34"/>
  <c r="H65" i="34" s="1"/>
  <c r="H58" i="34"/>
  <c r="H60" i="34" s="1"/>
  <c r="J60" i="34"/>
  <c r="J65" i="34"/>
  <c r="J14" i="33"/>
  <c r="M23" i="32"/>
  <c r="D60" i="34"/>
  <c r="J19" i="33"/>
  <c r="D23" i="29"/>
  <c r="J23" i="29"/>
  <c r="H23" i="29"/>
  <c r="F23" i="29"/>
  <c r="F64" i="30" l="1"/>
  <c r="F59" i="30"/>
  <c r="J21" i="30"/>
  <c r="H21" i="30"/>
  <c r="F21" i="30"/>
  <c r="J14" i="30"/>
  <c r="J17" i="30" s="1"/>
  <c r="H14" i="30"/>
  <c r="H17" i="30" s="1"/>
  <c r="F14" i="30"/>
  <c r="F17" i="30" s="1"/>
  <c r="D53" i="27"/>
  <c r="P24" i="32"/>
  <c r="D65" i="29" s="1"/>
  <c r="T21" i="32"/>
  <c r="Z21" i="32" s="1"/>
  <c r="H31" i="29"/>
  <c r="H32" i="29" s="1"/>
  <c r="Z16" i="32"/>
  <c r="D21" i="30"/>
  <c r="T20" i="32"/>
  <c r="Z20" i="32" s="1"/>
  <c r="F18" i="28"/>
  <c r="D31" i="29"/>
  <c r="D32" i="29" s="1"/>
  <c r="D14" i="30"/>
  <c r="D17" i="30" s="1"/>
  <c r="D29" i="28"/>
  <c r="F29" i="28"/>
  <c r="D24" i="32"/>
  <c r="F31" i="29"/>
  <c r="F32" i="29" s="1"/>
  <c r="J31" i="29"/>
  <c r="J32" i="29" s="1"/>
  <c r="D62" i="27"/>
  <c r="H62" i="27"/>
  <c r="H29" i="28"/>
  <c r="H30" i="28" s="1"/>
  <c r="F66" i="30"/>
  <c r="W18" i="32"/>
  <c r="P18" i="32"/>
  <c r="M18" i="32"/>
  <c r="J66" i="29"/>
  <c r="J68" i="29" s="1"/>
  <c r="F66" i="29"/>
  <c r="F68" i="29" s="1"/>
  <c r="T15" i="32"/>
  <c r="Z15" i="32" s="1"/>
  <c r="H15" i="33"/>
  <c r="E15" i="33"/>
  <c r="C15" i="33"/>
  <c r="L13" i="33"/>
  <c r="J18" i="32"/>
  <c r="G18" i="32"/>
  <c r="D18" i="32"/>
  <c r="J62" i="27"/>
  <c r="F62" i="27"/>
  <c r="C20" i="33"/>
  <c r="E20" i="33"/>
  <c r="H20" i="33"/>
  <c r="J24" i="32"/>
  <c r="G24" i="32"/>
  <c r="G59" i="30"/>
  <c r="E59" i="30"/>
  <c r="A43" i="30"/>
  <c r="A42" i="29"/>
  <c r="A3" i="29"/>
  <c r="Z17" i="32"/>
  <c r="L17" i="33"/>
  <c r="F36" i="27"/>
  <c r="F38" i="27" s="1"/>
  <c r="J24" i="27"/>
  <c r="J36" i="27" s="1"/>
  <c r="J38" i="27" s="1"/>
  <c r="F66" i="27" l="1"/>
  <c r="F68" i="27" s="1"/>
  <c r="J66" i="27"/>
  <c r="J68" i="27" s="1"/>
  <c r="F30" i="28"/>
  <c r="J30" i="28"/>
  <c r="J22" i="30"/>
  <c r="F22" i="30"/>
  <c r="F25" i="30" s="1"/>
  <c r="F27" i="30" s="1"/>
  <c r="F54" i="30" s="1"/>
  <c r="Z18" i="32"/>
  <c r="J69" i="29"/>
  <c r="T18" i="32"/>
  <c r="L18" i="33"/>
  <c r="F69" i="29"/>
  <c r="H22" i="30"/>
  <c r="H25" i="30" s="1"/>
  <c r="H27" i="30" s="1"/>
  <c r="H66" i="30" s="1"/>
  <c r="D22" i="30"/>
  <c r="D25" i="30" s="1"/>
  <c r="D27" i="30" s="1"/>
  <c r="D57" i="30" s="1"/>
  <c r="D66" i="30" s="1"/>
  <c r="D30" i="28"/>
  <c r="J25" i="30" l="1"/>
  <c r="J27" i="30" s="1"/>
  <c r="H54" i="30"/>
  <c r="D54" i="30"/>
  <c r="D62" i="30" s="1"/>
  <c r="H62" i="30" l="1"/>
  <c r="H64" i="30" s="1"/>
  <c r="H57" i="30"/>
  <c r="H59" i="30" s="1"/>
  <c r="D64" i="30"/>
  <c r="J66" i="30"/>
  <c r="J54" i="30"/>
  <c r="D59" i="30"/>
  <c r="L14" i="33"/>
  <c r="L15" i="33" s="1"/>
  <c r="J15" i="33"/>
  <c r="D36" i="27"/>
  <c r="D38" i="27" s="1"/>
  <c r="H24" i="27"/>
  <c r="J62" i="30" l="1"/>
  <c r="J57" i="30"/>
  <c r="J64" i="30"/>
  <c r="J59" i="30"/>
  <c r="H36" i="27"/>
  <c r="D66" i="27"/>
  <c r="D68" i="27" s="1"/>
  <c r="L19" i="33"/>
  <c r="L20" i="33" s="1"/>
  <c r="J20" i="33"/>
  <c r="H64" i="29" l="1"/>
  <c r="H38" i="27"/>
  <c r="T23" i="32"/>
  <c r="M24" i="32"/>
  <c r="D64" i="29" s="1"/>
  <c r="H66" i="29"/>
  <c r="H68" i="29" s="1"/>
  <c r="H69" i="29" s="1"/>
  <c r="H66" i="27" l="1"/>
  <c r="D66" i="29"/>
  <c r="D68" i="29" s="1"/>
  <c r="D69" i="29" s="1"/>
  <c r="T24" i="32"/>
  <c r="Z23" i="32"/>
  <c r="Z24" i="32" s="1"/>
  <c r="H68" i="27" l="1"/>
</calcChain>
</file>

<file path=xl/sharedStrings.xml><?xml version="1.0" encoding="utf-8"?>
<sst xmlns="http://schemas.openxmlformats.org/spreadsheetml/2006/main" count="357" uniqueCount="178">
  <si>
    <t>บริษัท ไทยเซ็นทรัลเคมี จำกัด (มหาชน) และบริษัทย่อย</t>
  </si>
  <si>
    <t>งบแสดงฐานะการเงิน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</si>
  <si>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</si>
  <si>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</si>
  <si>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</si>
  <si>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</si>
  <si>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“ยังไม่ได้ตรวจสอบ”</t>
  </si>
  <si>
    <t>ณ วันที่</t>
  </si>
  <si>
    <t>31 ธันวาคม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</si>
  <si>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</si>
  <si>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</si>
  <si>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</si>
  <si>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</si>
  <si>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 xml:space="preserve">สินค้าคงเหลือ </t>
  </si>
  <si>
    <t>สินทรัพย์ทางการเงินหมุนเวียนอื่น</t>
  </si>
  <si>
    <t>สินทรัพย์หมุนเวียนอื่น</t>
  </si>
  <si>
    <t xml:space="preserve">  รวมสินทรัพย์หมุนเวียน</t>
  </si>
  <si>
    <t>สินทรัพย์ไม่หมุนเวียน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</si>
  <si>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</si>
  <si>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</si>
  <si>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</si>
  <si>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</si>
  <si>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</si>
  <si>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</si>
  <si>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</si>
  <si>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</si>
  <si>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 xml:space="preserve">  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</si>
  <si>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</si>
  <si>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</si>
  <si>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r>
      <t xml:space="preserve">งบแสดงฐานะการเงิน </t>
    </r>
    <r>
      <rPr>
        <sz val="16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</si>
  <si>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</si>
  <si>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</si>
  <si>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เงินเบิกเกินบัญชีธนาคารและเงินกู้ยืมระยะสั้น</t>
  </si>
  <si>
    <t/>
  </si>
  <si>
    <t>จากสถาบันการเงิน</t>
  </si>
  <si>
    <t>เจ้าหนี้การค้าและเจ้าหนี้หมุนเวียนอื่น</t>
  </si>
  <si>
    <t>ส่วนของหนี้สินตามสัญญาเช่า</t>
  </si>
  <si>
    <t>ที่ถึงกำหนดชำระภายในหนึ่งปี</t>
  </si>
  <si>
    <t>ภาษีเงินได้นิติบุคคลค้างจ่าย</t>
  </si>
  <si>
    <t>ประมาณการหนี้สินหมุนเวียน</t>
  </si>
  <si>
    <t>สำหรับผลประโยชน์พนักงาน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</si>
  <si>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</si>
  <si>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</si>
  <si>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</si>
  <si>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</si>
  <si>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หนี้สินตามสัญญาเช่า</t>
  </si>
  <si>
    <t>หนี้สินภาษีเงินได้รอการตัดบัญชี</t>
  </si>
  <si>
    <t>ประมาณการหนี้สินไม่หมุนเวียน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</si>
  <si>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</si>
  <si>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</si>
  <si>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</si>
  <si>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 </t>
    </r>
    <r>
      <rPr>
        <sz val="14"/>
        <rFont val="Angsana New"/>
        <family val="1"/>
      </rPr>
      <t>(ต่อ)</t>
    </r>
  </si>
  <si>
    <t>ส่วนของผู้ถือหุ้น</t>
  </si>
  <si>
    <t xml:space="preserve">ทุนเรือนหุ้น </t>
  </si>
  <si>
    <t>ทุนจดทะเบียน</t>
  </si>
  <si>
    <t>หุ้นสามัญ 584,716,118 หุ้น มูลค่าหุ้นละ 3 บาท</t>
  </si>
  <si>
    <t>ทุนที่ออกและชำระแล้ว</t>
  </si>
  <si>
    <t xml:space="preserve">หุ้นสามัญ 584,714,068 หุ้น มูลค่าหุ้นละ 3 บาท </t>
  </si>
  <si>
    <t>ชำระครบแล้ว</t>
  </si>
  <si>
    <t xml:space="preserve">ส่วนต่ำกว่ามูลค่าหุ้นสามัญ </t>
  </si>
  <si>
    <t>กำไรสะสม</t>
  </si>
  <si>
    <t>จัดสรรแล้ว</t>
  </si>
  <si>
    <t>ทุนสำรองตามกฎหมาย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</si>
  <si>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</si>
  <si>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</si>
  <si>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</si>
  <si>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</si>
  <si>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</si>
  <si>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</si>
  <si>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</si>
  <si>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</si>
  <si>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</si>
  <si>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</si>
  <si>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</si>
  <si>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รายได้ดอกเบี้ย</t>
  </si>
  <si>
    <t>รายได้อื่น</t>
  </si>
  <si>
    <t>กำไรก่อนค่าใช้จ่าย</t>
  </si>
  <si>
    <t>ค่าใช้จ่ายในการขาย</t>
  </si>
  <si>
    <t>ค่าใช้จ่ายในการบริหาร</t>
  </si>
  <si>
    <t>ค่าตอบแทนผู้บริหาร</t>
  </si>
  <si>
    <t>รวมค่าใช้จ่าย</t>
  </si>
  <si>
    <t>ต้นทุนทางการเงิน</t>
  </si>
  <si>
    <r>
      <t xml:space="preserve">งบกำไรขาดทุนเบ็ดเสร็จ </t>
    </r>
    <r>
      <rPr>
        <sz val="16"/>
        <rFont val="Angsana New"/>
        <family val="1"/>
      </rPr>
      <t>(ต่อ)</t>
    </r>
  </si>
  <si>
    <t>รายการที่อาจถูกจัดประเภทรายการใหม่เข้าไปไว้ใน</t>
  </si>
  <si>
    <t>กำไรหรือขาดทุนในภายหลัง</t>
  </si>
  <si>
    <t>ผลต่างของอัตราแลกเปลี่ยนจากการแปลงค่า</t>
  </si>
  <si>
    <t xml:space="preserve">งบการเงินของบริษัทย่อยในต่างประเทศ </t>
  </si>
  <si>
    <t>กำไรเบ็ดเสร็จรวมสำหรับงวด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</si>
  <si>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</si>
  <si>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</si>
  <si>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บาท</t>
  </si>
  <si>
    <t>จำนวนหุ้นสามัญถัวเฉลี่ยถ่วงน้ำหนัก</t>
  </si>
  <si>
    <t>พันหุ้น</t>
  </si>
  <si>
    <t>งบแสดงการเปลี่ยนแปลงส่วนของผู้ถือหุ้น</t>
  </si>
  <si>
    <t>ส่วนของผู้ถือหุ้นบริษัทใหญ่</t>
  </si>
  <si>
    <t>รวม</t>
  </si>
  <si>
    <t>ส่วนได้เสีย</t>
  </si>
  <si>
    <t>ทุนที่ออก</t>
  </si>
  <si>
    <t xml:space="preserve"> ส่วนต่ำกว่า</t>
  </si>
  <si>
    <t>ที่ไม่มีอำนาจ</t>
  </si>
  <si>
    <t>และชำระแล้ว</t>
  </si>
  <si>
    <t>มูลค่าหุ้นสามัญ</t>
  </si>
  <si>
    <t>ยังไม่ได้จัดสรร</t>
  </si>
  <si>
    <t>ผลต่างของอัตราแลกเปลี่ยน</t>
  </si>
  <si>
    <t>บริษัทใหญ่</t>
  </si>
  <si>
    <t>ควบคุม</t>
  </si>
  <si>
    <t>ทุนสำรอง</t>
  </si>
  <si>
    <t>จากการแปลงค่างบการเงิน</t>
  </si>
  <si>
    <t>ตามกฎหมาย</t>
  </si>
  <si>
    <t>ของบริษัทย่อยในต่างประเทศ</t>
  </si>
  <si>
    <t>ยอดคงเหลือต้นงวด ณ วันที่ 1 มกราคม 2564</t>
  </si>
  <si>
    <t xml:space="preserve">จ่ายเงินปันผล </t>
  </si>
  <si>
    <t>เงินปันผลแก่ส่วนได้เสียที่ไม่มีอำนาจควบคุมของบริษัทย่อย</t>
  </si>
  <si>
    <t>ยอดคงเหลือต้นงวด ณ วันที่ 1 มกราคม 2565</t>
  </si>
  <si>
    <t>งบกระแสเงินสด</t>
  </si>
  <si>
    <t>กระแสเงินสดจากกิจกรรมดำเนินงาน</t>
  </si>
  <si>
    <t>ปรับปรุงด้วย</t>
  </si>
  <si>
    <t>ผลขาดทุนด้านเครดิตที่คาดว่าจะเกิดขึ้น</t>
  </si>
  <si>
    <t>ค่าเสื่อมราคาและค่าตัดจำหน่าย</t>
  </si>
  <si>
    <t>กำไรจากการจำหน่ายที่ดิน อาคารและอุปกรณ์</t>
  </si>
  <si>
    <t>ค่าใช้จ่ายภาระผูกพันผลประโยชน์พนักงาน</t>
  </si>
  <si>
    <t>รายได้เงินปันผลรับ</t>
  </si>
  <si>
    <t>ดอกเบี้ยรับ</t>
  </si>
  <si>
    <t>รวมการปรับปรุงจากการกระทบยอดกำไร</t>
  </si>
  <si>
    <t>การเปลี่ยนแปลงในสินทรัพย์และหนี้สินดำเนินงาน</t>
  </si>
  <si>
    <t>สินทรัพย์ดำเนินงาน (เพิ่มขึ้น) ลดลง</t>
  </si>
  <si>
    <t>สินค้าคงเหลือ</t>
  </si>
  <si>
    <t>หนี้สินดำเนินงานเพิ่มขึ้น (ลดลง)</t>
  </si>
  <si>
    <t>เงินสดจ่ายภาระผูกพันผลประโยชน์พนักงาน</t>
  </si>
  <si>
    <t>จ่ายภาษีเงินได้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</si>
  <si>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</si>
  <si>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</si>
  <si>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</si>
  <si>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</si>
  <si>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รับดอกเบี้ย</t>
  </si>
  <si>
    <t>กระแสเงินสดจากกิจกรรมจัดหาเงิน</t>
  </si>
  <si>
    <t>และเงินกู้ยืมระยะสั้นจากสถาบันการเงิน</t>
  </si>
  <si>
    <t>เงินสดจ่ายชำระหนี้สินตามสัญญาเช่า</t>
  </si>
  <si>
    <t>จ่ายดอกเบี้ย</t>
  </si>
  <si>
    <t>กระแสเงินสดสุทธิใช้ไปในกิจกรรมจัดหาเงิน</t>
  </si>
  <si>
    <t>ผลกระทบของอัตราแลกเปลี่ยนที่มีต่อเงินสดและ</t>
  </si>
  <si>
    <t>รายการเทียบเท่าเงินสด</t>
  </si>
  <si>
    <t>เงินสดและรายการเทียบเท่าเงินสดเพิ่มขึ้นสุทธิ</t>
  </si>
  <si>
    <t>เงินสดและรายการเทียบเท่าเงินสด ณ วันที่ 1 มกราคม</t>
  </si>
  <si>
    <t>เงินฝากประจำลดลง</t>
  </si>
  <si>
    <t>18.1.1</t>
  </si>
  <si>
    <t>18.1.2</t>
  </si>
  <si>
    <t>18.2.2</t>
  </si>
  <si>
    <t>กระแสเงินสดสุทธิได้มาจากกิจกรรมลงทุน</t>
  </si>
  <si>
    <t>ขาดทุนจาการด้อยค่าเงินลงทุนในบริษัทย่อย</t>
  </si>
  <si>
    <t>เงินปันผลรับจากบริษัทย่อย</t>
  </si>
  <si>
    <t>เงินปันผลจ่าย</t>
  </si>
  <si>
    <t>เงินปันผลจ่าย - บริษัทย่อย</t>
  </si>
  <si>
    <t>กำไรขั้นต้น</t>
  </si>
  <si>
    <t>ขาดทุนจากการด้อยค่าเงินลงทุนในบริษัทย่อย</t>
  </si>
  <si>
    <t>ค่าใช้จ่ายภาษีเงินได้</t>
  </si>
  <si>
    <t>กำไรสำหรับงวด</t>
  </si>
  <si>
    <t xml:space="preserve">การแบ่งปันกำไร </t>
  </si>
  <si>
    <t>การแบ่งปันกำไรเบ็ดเสร็จรวม</t>
  </si>
  <si>
    <t>กำไรต่อหุ้นขั้นพื้นฐาน</t>
  </si>
  <si>
    <t>กำไรเบ็ดเสร็จอื่น</t>
  </si>
  <si>
    <t>การแบ่งปันกำไร</t>
  </si>
  <si>
    <t>ส่วนแบ่ง (กำไร) ขาดทุนจากเงินลงทุนในบริษัทร่วม</t>
  </si>
  <si>
    <t>กำไรก่อนค่าใช้จ่ายภาษีเงินได้</t>
  </si>
  <si>
    <t>กำไรจากกิจกรรมดำเนินงาน</t>
  </si>
  <si>
    <t>กระแสเงินสดสุทธิได้มาจาก (ใช้ไปใน) กิจกรรมดำเนินงาน</t>
  </si>
  <si>
    <t xml:space="preserve">กระแสเงินสดสุทธิได้มาจาก (ใช้ไปใน) การดำเนินงาน </t>
  </si>
  <si>
    <t>ส่วนแบ่งกำไร (ขาดทุน) จากเงินลงทุนในบริษัทร่วม</t>
  </si>
  <si>
    <t>ณ วันที่ 30 กันยายน 2565</t>
  </si>
  <si>
    <t>30 กันยายน</t>
  </si>
  <si>
    <t>สำหรับงวดสามเดือนสิ้นสุดวันที่ 30 กันยายน 2565</t>
  </si>
  <si>
    <t>สำหรับงวดเก้าเดือนสิ้นสุดวันที่ 30 กันยายน 2565</t>
  </si>
  <si>
    <t>ยอดคงเหลือปลายงวด ณ วันที่ 30 กันยายน 2564</t>
  </si>
  <si>
    <t>ยอดคงเหลือปลายงวด ณ วันที่ 30 กันยายน 2565</t>
  </si>
  <si>
    <t>เงินสดและรายการเทียบเท่าเงินสด ณ วันที่ 30 กันยายน</t>
  </si>
  <si>
    <t>(กำไร) ขาดทุนจากอัตราแลกเปลี่ยนที่ยังไม่เกิดขึ้น</t>
  </si>
  <si>
    <t>เงินสดรับ (จ่าย) จากเงินเบิกเกินบัญชีธนาคาร</t>
  </si>
  <si>
    <t>กลับรายการผลขาดทุนจากการลดมูลค่าสินค้าคงเหลือ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</si>
</sst>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_-* #,##0_-;\-* #,##0_-;_-* &quot;-&quot;??_-;_-@_-"/>
    <numFmt numFmtId="171" formatCode="\-"/>
    <numFmt numFmtId="172" formatCode="_(* #,##0.0000_);_(* \(#,##0.0000\);_(* &quot;-&quot;????_);_(@_)"/>
    <numFmt numFmtId="173" formatCode="_(* #,##0_);_(* \(#,##0\);_(* &quot;-&quot;????_);_(@_)"/>
    <numFmt numFmtId="174" formatCode="_(* #,##0_);_(* \(#,##0\);_(* &quot;-&quot;??_);_(@_)"/>
    <numFmt numFmtId="175" formatCode="_(* #,##0_);_(* \(#,##0\);_(* &quot;-&quot;??????_);_(@_)"/>
    <numFmt numFmtId="176" formatCode="_(* #,##0.0000000000_);_(* \(#,##0.0000000000\);_(* &quot;-&quot;??????????_);_(@_)"/>
    <numFmt numFmtId="177" formatCode="#,##0.0_);\(#,##0.0\)"/>
    <numFmt numFmtId="178" formatCode="_-* #,##0.00_-;_-* #,##0.00\-;_-* &quot;-&quot;??_-;_-@_-"/>
    <numFmt numFmtId="179" formatCode="0.000"/>
    <numFmt numFmtId="180" formatCode="0.00_)"/>
    <numFmt numFmtId="181" formatCode="_(&quot;kr&quot;\ * #,##0.00_);_(&quot;kr&quot;\ * \(#,##0.00\);_(&quot;kr&quot;\ * &quot;-&quot;??_);_(@_)"/>
    <numFmt numFmtId="182" formatCode="#,##0.0"/>
    <numFmt numFmtId="183" formatCode="#,##0.00000"/>
    <numFmt numFmtId="184" formatCode="#,##0;[Red]\(#,##0\)"/>
    <numFmt numFmtId="185" formatCode="_-&quot;?&quot;* #,##0_-;\-&quot;?&quot;* #,##0_-;_-&quot;?&quot;* &quot;-&quot;_-;_-@_-"/>
    <numFmt numFmtId="186" formatCode="_-&quot;?&quot;* #,##0.00_-;\-&quot;?&quot;* #,##0.00_-;_-&quot;?&quot;* &quot;-&quot;??_-;_-@_-"/>
    <numFmt numFmtId="187" formatCode="_(&quot;฿&quot;* \t#,##0_);_(&quot;฿&quot;* \(\t#,##0\);_(&quot;฿&quot;* &quot;-&quot;_);_(@_)"/>
    <numFmt numFmtId="188" formatCode="\ว\ \ด\ด\ด\ด\ &quot;ค.ศ.&quot;\ \ค\ค\ค\ค"/>
    <numFmt numFmtId="189" formatCode="#,##0\ &quot;DM&quot;;[Red]\-#,##0\ &quot;DM&quot;"/>
    <numFmt numFmtId="190" formatCode="#,##0.00\ &quot;DM&quot;;[Red]\-#,##0.00\ &quot;DM&quot;"/>
    <numFmt numFmtId="191" formatCode="_ &quot;$&quot;* #,##0_ ;_ &quot;$&quot;* \-#,##0_ ;_ &quot;$&quot;* &quot;-&quot;_ ;_ @_ "/>
    <numFmt numFmtId="192" formatCode="_ * #,##0_ ;_ * \-#,##0_ ;_ * &quot;-&quot;_ ;_ @_ "/>
    <numFmt numFmtId="193" formatCode="_ * #,##0.00_ ;_ * \-#,##0.00_ ;_ * &quot;-&quot;??_ ;_ @_ "/>
    <numFmt numFmtId="194" formatCode="yyyymmmdd"/>
    <numFmt numFmtId="195" formatCode="ddmmmyyyy"/>
    <numFmt numFmtId="196" formatCode="_-&quot;Dfl.&quot;\ * #,##0.00_-;_-&quot;Dfl.&quot;\ * #,##0.00\-;_-&quot;Dfl.&quot;\ * &quot;-&quot;??_-;_-@_-"/>
    <numFmt numFmtId="197" formatCode="_-* #,##0_-;_-* #,##0\-;_-* &quot;-&quot;_-;_-@_-"/>
    <numFmt numFmtId="198" formatCode="&quot;\&quot;#,##0;[Red]&quot;\&quot;\-#,##0"/>
    <numFmt numFmtId="199" formatCode="&quot;\&quot;#,##0.00;[Red]&quot;\&quot;\-#,##0.00"/>
    <numFmt numFmtId="200" formatCode="General_)"/>
    <numFmt numFmtId="201" formatCode="#,##0.000_);\(#,##0.000\)"/>
    <numFmt numFmtId="202" formatCode="_(* #,##0.0_);_(* \(#,##0.00\);_(* &quot;-&quot;??_);_(@_)"/>
    <numFmt numFmtId="203" formatCode="&quot;$&quot;#,\);\(&quot;$&quot;#,##0\)"/>
    <numFmt numFmtId="204" formatCode="0.000_)"/>
    <numFmt numFmtId="205" formatCode="#,##0.00&quot; F&quot;_);\(#,##0.00&quot; F&quot;\)"/>
    <numFmt numFmtId="206" formatCode="0.0%"/>
    <numFmt numFmtId="207" formatCode="#,##0\ \ ;\(#,##0\)\ ;\—\ \ \ \ "/>
    <numFmt numFmtId="208" formatCode="0."/>
    <numFmt numFmtId="209" formatCode="&quot;?&quot;#,##0;[Red]\-&quot;?&quot;#,##0"/>
    <numFmt numFmtId="210" formatCode="0.0&quot;  &quot;"/>
    <numFmt numFmtId="211" formatCode="0.0"/>
    <numFmt numFmtId="212" formatCode="#,##0&quot; F&quot;_);[Red]\(#,##0&quot; F&quot;\)"/>
    <numFmt numFmtId="213" formatCode="\60\4\7\:"/>
    <numFmt numFmtId="214" formatCode="#,##0&quot;£&quot;_);[Red]\(#,##0&quot;£&quot;\)"/>
    <numFmt numFmtId="215" formatCode="&quot;$&quot;#,\);\(&quot;$&quot;#,\)"/>
    <numFmt numFmtId="216" formatCode="&quot;$&quot;#,;\(&quot;$&quot;#,\)"/>
    <numFmt numFmtId="217" formatCode="_-&quot;$&quot;* #,##0_-;\-&quot;$&quot;* #,##0_-;_-&quot;$&quot;* &quot;-&quot;_-;_-@_-"/>
    <numFmt numFmtId="218" formatCode="_-&quot;$&quot;* #,##0.00_-;\-&quot;$&quot;* #,##0.00_-;_-&quot;$&quot;* &quot;-&quot;??_-;_-@_-"/>
    <numFmt numFmtId="219" formatCode="###0_);[Red]\(###0\)"/>
    <numFmt numFmtId="220" formatCode="_(&quot;฿&quot;* #,##0.00_);_(&quot;฿&quot;* \(#,##0.00\);_(&quot;฿&quot;* &quot;-&quot;??_);_(@_)"/>
    <numFmt numFmtId="221" formatCode=";;;"/>
    <numFmt numFmtId="222" formatCode="_([$€-2]* #,##0.00_);_([$€-2]* \(#,##0.00\);_([$€-2]* &quot;-&quot;??_)"/>
    <numFmt numFmtId="223" formatCode="#,##0.0\ ;\(#,##0.0\)"/>
    <numFmt numFmtId="224" formatCode="&quot;?&quot;#,##0;&quot;?&quot;\-#,##0"/>
    <numFmt numFmtId="225" formatCode="&quot;\&quot;#,##0;[Red]&quot;\&quot;&quot;\&quot;\-#,##0"/>
    <numFmt numFmtId="226" formatCode="&quot;\&quot;#,##0.00;[Red]&quot;\&quot;&quot;\&quot;&quot;\&quot;&quot;\&quot;&quot;\&quot;&quot;\&quot;\-#,##0.00"/>
    <numFmt numFmtId="227" formatCode="&quot;$&quot;_(#,##0.00_);&quot;$&quot;\(#,##0.00\)"/>
    <numFmt numFmtId="228" formatCode="#,##0.0_)\x;\(#,##0.0\)\x"/>
    <numFmt numFmtId="229" formatCode="#,##0.0_)_x;\(#,##0.0\)_x"/>
    <numFmt numFmtId="230" formatCode="0.0_)\%;\(0.0\)\%"/>
    <numFmt numFmtId="231" formatCode="#,##0.0_)_%;\(#,##0.0\)_%"/>
    <numFmt numFmtId="232" formatCode="_(* #,##0.00_);_(* \(#,##0.00\);_(* &quot;   -&quot;?_);_(@_)"/>
    <numFmt numFmtId="233" formatCode="_(* #,##0.0_);_(* \(#,##0.0\);_(* &quot;   -&quot;?_);_(@_)"/>
    <numFmt numFmtId="234" formatCode="_(* #,##0.0_);_(* \(#,##0.0\);\-??_);_(* @_)_)"/>
    <numFmt numFmtId="235" formatCode="_(* #,##0.00_);_(* \(#,##0.00\);\-??_);_(* @_)_)"/>
    <numFmt numFmtId="236" formatCode="_ &quot;\&quot;* #,##0_ ;_ &quot;\&quot;* \-#,##0_ ;_ &quot;\&quot;* &quot;-&quot;_ ;_ @_ "/>
    <numFmt numFmtId="237" formatCode="_ &quot;\&quot;* #,##0.00_ ;_ &quot;\&quot;* \-#,##0.00_ ;_ &quot;\&quot;* &quot;-&quot;??_ ;_ @_ "/>
    <numFmt numFmtId="238" formatCode="_(* #,##0_);_(* \(#,##0\);_(* &quot;   -&quot;?_);_(@_)"/>
    <numFmt numFmtId="239" formatCode="_(* #,##0.0%;_(* \(#,##0.0\)%"/>
    <numFmt numFmtId="240" formatCode="[Red][&gt;0]_(* #,##0.00_);[Red][&lt;0]_(* \(#,##0.00\);\-??_)"/>
    <numFmt numFmtId="241" formatCode="_(* #,##0.0_);_(* \(#,##0.0\);_(* &quot;-&quot;??_);_(@_)"/>
    <numFmt numFmtId="242" formatCode="0.0%;\(0.0\)%"/>
    <numFmt numFmtId="243" formatCode="_-* #,##0.00\ _D_M_-;\-* #,##0.00\ _D_M_-;_-* &quot;-&quot;??\ _D_M_-;_-@_-"/>
    <numFmt numFmtId="244" formatCode="0.0\ "/>
    <numFmt numFmtId="245" formatCode="m/d/yy;@"/>
    <numFmt numFmtId="246" formatCode="&quot;$&quot;#,##0.00"/>
    <numFmt numFmtId="247" formatCode=";;;* @_)"/>
    <numFmt numFmtId="248" formatCode="#,##0_);\-#,##0_)"/>
    <numFmt numFmtId="249" formatCode="_0.0%;_(0.0\)%"/>
    <numFmt numFmtId="250" formatCode="0;\-0;;_(@_)"/>
    <numFmt numFmtId="251" formatCode="mmm\ d"/>
    <numFmt numFmtId="252" formatCode="&quot;$&quot;#,##0.0_);\(&quot;$&quot;#,##0.0\)"/>
    <numFmt numFmtId="253" formatCode="\€#,##0.0_);\(\€#,##0.0\)"/>
    <numFmt numFmtId="254" formatCode="#,##0\x_);\(#,##0\x\)"/>
    <numFmt numFmtId="255" formatCode="#,##0%_);\(#,##0%\)"/>
    <numFmt numFmtId="256" formatCode="\ฃ#,##0.0_);\(\ฃ#,##0.0\)"/>
    <numFmt numFmtId="257" formatCode="\ฅ#,##0.0_);\(\ฅ#,##0.0\)"/>
    <numFmt numFmtId="258" formatCode="mmm"/>
    <numFmt numFmtId="259" formatCode="mmm\-yy_)"/>
    <numFmt numFmtId="260" formatCode="&quot;$&quot;#,##0.0_);&quot;$&quot;\(#,##0.0\)"/>
    <numFmt numFmtId="261" formatCode="\$#,##0_);[Red]\(\$#,##0\)"/>
    <numFmt numFmtId="262" formatCode="_-&quot;\&quot;* #,##0.00_-;\-&quot;\&quot;* #,##0.00_-;_-&quot;\&quot;* &quot;-&quot;??_-;_-@_-"/>
    <numFmt numFmtId="263" formatCode="#,##0.0%_);[Red]\(#,##0.0%\)"/>
    <numFmt numFmtId="264" formatCode="&quot;1: &quot;#,##0.0_);\-&quot;1: &quot;#,##0.0_)"/>
    <numFmt numFmtId="265" formatCode="0;\-0;;_(&quot;   &quot;@_)"/>
    <numFmt numFmtId="266" formatCode="0.0\x"/>
    <numFmt numFmtId="267" formatCode="yyyy"/>
    <numFmt numFmtId="268" formatCode="&quot;$&quot;#&quot;,&quot;##0_);[Red]\(&quot;$&quot;#&quot;,&quot;##0\)"/>
  </numFmts>
  <fonts count="235">
    <font>
      <sz val="14"/>
      <name val="Cordia New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  <charset val="222"/>
    </font>
    <font>
      <sz val="13"/>
      <name val="Angsana New"/>
      <family val="1"/>
      <charset val="222"/>
    </font>
    <font>
      <b/>
      <sz val="12"/>
      <name val="Angsana New"/>
      <family val="1"/>
      <charset val="222"/>
    </font>
    <font>
      <sz val="12"/>
      <name val="Angsana New"/>
      <family val="1"/>
      <charset val="222"/>
    </font>
    <font>
      <sz val="12"/>
      <name val="Angsana New"/>
      <family val="1"/>
    </font>
    <font>
      <sz val="10"/>
      <name val="Times New Roman"/>
      <family val="1"/>
    </font>
    <font>
      <i/>
      <sz val="14"/>
      <name val="Angsana New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5"/>
      <name val="Angsana New"/>
      <family val="1"/>
    </font>
    <font>
      <sz val="15"/>
      <name val="BrowalliaUPC"/>
      <family val="1"/>
      <charset val="222"/>
    </font>
    <font>
      <sz val="8"/>
      <name val="Arial"/>
      <family val="2"/>
    </font>
    <font>
      <sz val="8"/>
      <name val="Times New Roman"/>
      <family val="1"/>
    </font>
    <font>
      <sz val="14"/>
      <name val="CordiaUPC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6"/>
      <name val="Times New Roman"/>
      <family val="1"/>
    </font>
    <font>
      <b/>
      <i/>
      <sz val="24"/>
      <color indexed="49"/>
      <name val="Arial Narrow"/>
      <family val="2"/>
    </font>
    <font>
      <sz val="9"/>
      <name val="Osaka"/>
      <family val="3"/>
      <charset val="128"/>
    </font>
    <font>
      <b/>
      <sz val="10"/>
      <name val="Arial"/>
      <family val="2"/>
    </font>
    <font>
      <sz val="14"/>
      <name val="AngsanaUPC"/>
      <family val="1"/>
    </font>
    <font>
      <sz val="10"/>
      <color indexed="22"/>
      <name val="Arial"/>
      <family val="2"/>
    </font>
    <font>
      <sz val="10"/>
      <name val="MS Sans Serif"/>
      <family val="2"/>
      <charset val="222"/>
    </font>
    <font>
      <sz val="10"/>
      <color indexed="8"/>
      <name val="Arial"/>
      <family val="2"/>
    </font>
    <font>
      <sz val="10"/>
      <name val="MS Sans Serif"/>
      <family val="2"/>
    </font>
    <font>
      <b/>
      <sz val="14"/>
      <name val="AngsanaUPC"/>
      <family val="1"/>
      <charset val="222"/>
    </font>
    <font>
      <b/>
      <sz val="12"/>
      <name val="Arial"/>
      <family val="2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sz val="7"/>
      <name val="Small Fonts"/>
      <family val="3"/>
      <charset val="128"/>
    </font>
    <font>
      <b/>
      <i/>
      <sz val="16"/>
      <name val="Helv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0"/>
      <name val="Times New Roman"/>
      <family val="1"/>
      <charset val="222"/>
    </font>
    <font>
      <sz val="11"/>
      <name val="CG Times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2"/>
      <name val="นูลมรผ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Times New Roman"/>
      <family val="1"/>
    </font>
    <font>
      <b/>
      <sz val="12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0"/>
      <name val="MS Sans Serif"/>
      <family val="2"/>
    </font>
    <font>
      <b/>
      <sz val="22"/>
      <color indexed="8"/>
      <name val="Times New Roman"/>
      <family val="1"/>
    </font>
    <font>
      <u/>
      <sz val="10"/>
      <color indexed="12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12"/>
      <name val="Times New Roman"/>
      <family val="1"/>
    </font>
    <font>
      <sz val="11"/>
      <name val="Tms Rmn"/>
      <family val="1"/>
    </font>
    <font>
      <sz val="10"/>
      <name val="MS Serif"/>
      <family val="1"/>
    </font>
    <font>
      <b/>
      <sz val="10"/>
      <name val="Tms Rmn"/>
      <family val="1"/>
    </font>
    <font>
      <sz val="10"/>
      <color indexed="16"/>
      <name val="MS Serif"/>
      <family val="1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Geneva"/>
      <family val="2"/>
    </font>
    <font>
      <sz val="8"/>
      <name val="Helv"/>
      <charset val="222"/>
    </font>
    <font>
      <b/>
      <u/>
      <sz val="10"/>
      <name val="Helv"/>
      <charset val="222"/>
    </font>
    <font>
      <sz val="10"/>
      <name val="Courier"/>
      <family val="3"/>
    </font>
    <font>
      <sz val="9"/>
      <name val="Times New Roman"/>
      <family val="1"/>
    </font>
    <font>
      <sz val="28"/>
      <name val="Angsana New"/>
      <family val="1"/>
      <charset val="222"/>
    </font>
    <font>
      <b/>
      <sz val="10"/>
      <name val="MS Sans Serif"/>
      <family val="2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8"/>
      <color indexed="8"/>
      <name val="Helv"/>
      <family val="2"/>
    </font>
    <font>
      <u/>
      <sz val="10"/>
      <color indexed="36"/>
      <name val="Arial"/>
      <family val="2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7"/>
      <name val="Small Fonts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1"/>
      <name val="Times New Roman"/>
      <family val="1"/>
    </font>
    <font>
      <sz val="12"/>
      <name val="VNI-Times"/>
    </font>
    <font>
      <sz val="12"/>
      <name val="VNtimes new roman"/>
    </font>
    <font>
      <sz val="11"/>
      <name val="??"/>
      <family val="3"/>
    </font>
    <font>
      <sz val="10"/>
      <name val="???"/>
      <family val="3"/>
      <charset val="129"/>
    </font>
    <font>
      <sz val="12"/>
      <name val="__"/>
      <family val="1"/>
      <charset val="129"/>
    </font>
    <font>
      <sz val="14"/>
      <name val="__"/>
      <family val="3"/>
      <charset val="129"/>
    </font>
    <font>
      <sz val="12"/>
      <name val="___"/>
      <family val="1"/>
      <charset val="129"/>
    </font>
    <font>
      <sz val="12"/>
      <name val="____"/>
      <charset val="136"/>
    </font>
    <font>
      <sz val="10"/>
      <name val="___"/>
      <family val="3"/>
      <charset val="129"/>
    </font>
    <font>
      <sz val="12"/>
      <name val="___"/>
      <family val="3"/>
    </font>
    <font>
      <sz val="10"/>
      <name val="VNI-Times"/>
    </font>
    <font>
      <b/>
      <u/>
      <sz val="14"/>
      <color indexed="8"/>
      <name val=".VnBook-AntiquaH"/>
      <family val="2"/>
    </font>
    <font>
      <sz val="12"/>
      <name val="¹ÙÅÁÃ¼"/>
      <charset val="129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8"/>
      <color indexed="12"/>
      <name val="Times New Roman"/>
      <family val="1"/>
    </font>
    <font>
      <sz val="12"/>
      <name val="±¼¸²Ã¼"/>
      <family val="3"/>
      <charset val="129"/>
    </font>
    <font>
      <sz val="12"/>
      <name val="¹UAAA¼"/>
      <family val="3"/>
      <charset val="129"/>
    </font>
    <font>
      <b/>
      <i/>
      <sz val="8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8"/>
      <name val="Book Antiqua"/>
      <family val="1"/>
    </font>
    <font>
      <b/>
      <u val="singleAccounting"/>
      <sz val="8"/>
      <color indexed="8"/>
      <name val="Arial"/>
      <family val="2"/>
    </font>
    <font>
      <sz val="10"/>
      <color indexed="8"/>
      <name val="Arial Narrow"/>
      <family val="2"/>
    </font>
    <font>
      <sz val="11"/>
      <color indexed="12"/>
      <name val="Book Antiqua"/>
      <family val="1"/>
    </font>
    <font>
      <sz val="8"/>
      <color indexed="14"/>
      <name val="Times New Roman"/>
      <family val="1"/>
    </font>
    <font>
      <sz val="8"/>
      <name val="Calibri"/>
      <family val="2"/>
    </font>
    <font>
      <sz val="10"/>
      <color indexed="23"/>
      <name val="Arial"/>
      <family val="2"/>
    </font>
    <font>
      <sz val="7"/>
      <name val="Palatino"/>
      <family val="1"/>
    </font>
    <font>
      <b/>
      <sz val="12"/>
      <name val=".VnBook-AntiquaH"/>
      <family val="2"/>
    </font>
    <font>
      <sz val="6"/>
      <color indexed="16"/>
      <name val="Palatino"/>
      <family val="1"/>
    </font>
    <font>
      <b/>
      <sz val="12"/>
      <color indexed="8"/>
      <name val="Times New Roman"/>
      <family val="1"/>
    </font>
    <font>
      <b/>
      <sz val="10"/>
      <name val=".VnTime"/>
      <family val="2"/>
    </font>
    <font>
      <sz val="7"/>
      <color indexed="8"/>
      <name val="Tms Rmn"/>
    </font>
    <font>
      <b/>
      <sz val="10"/>
      <name val="Times New Roman"/>
      <family val="1"/>
    </font>
    <font>
      <sz val="1"/>
      <color indexed="9"/>
      <name val="Symbol"/>
      <family val="1"/>
      <charset val="2"/>
    </font>
    <font>
      <sz val="10"/>
      <color indexed="17"/>
      <name val="Arial"/>
      <family val="2"/>
    </font>
    <font>
      <b/>
      <sz val="8"/>
      <color indexed="8"/>
      <name val="Times New Roman"/>
      <family val="1"/>
    </font>
    <font>
      <b/>
      <sz val="11"/>
      <name val="Helv"/>
    </font>
    <font>
      <sz val="10"/>
      <name val="VNI-Centur"/>
    </font>
    <font>
      <sz val="10"/>
      <name val="Palatino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b/>
      <sz val="12"/>
      <name val="VN-NTime"/>
      <family val="2"/>
    </font>
    <font>
      <sz val="12"/>
      <name val="바탕체"/>
      <family val="1"/>
      <charset val="129"/>
    </font>
    <font>
      <b/>
      <u/>
      <sz val="11"/>
      <name val="Times New Roman"/>
      <family val="1"/>
    </font>
    <font>
      <sz val="14"/>
      <name val="System"/>
      <family val="2"/>
    </font>
    <font>
      <sz val="10"/>
      <color indexed="50"/>
      <name val="Arial"/>
      <family val="2"/>
    </font>
    <font>
      <b/>
      <i/>
      <sz val="10"/>
      <color indexed="53"/>
      <name val="Arial"/>
      <family val="2"/>
    </font>
    <font>
      <sz val="10"/>
      <color indexed="16"/>
      <name val="Helvetica-Black"/>
    </font>
    <font>
      <b/>
      <sz val="8"/>
      <name val="Arial"/>
      <family val="2"/>
    </font>
    <font>
      <sz val="10"/>
      <name val="Tms Rmn"/>
      <family val="1"/>
    </font>
    <font>
      <b/>
      <sz val="8"/>
      <color indexed="12"/>
      <name val="Arial"/>
      <family val="2"/>
    </font>
    <font>
      <b/>
      <sz val="8"/>
      <color indexed="9"/>
      <name val="Verdana"/>
      <family val="2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sz val="12"/>
      <name val="VNTime"/>
    </font>
    <font>
      <b/>
      <sz val="13"/>
      <color indexed="8"/>
      <name val="Verdana"/>
      <family val="2"/>
    </font>
    <font>
      <sz val="10"/>
      <name val="VNtimes new roman"/>
    </font>
    <font>
      <b/>
      <sz val="8"/>
      <name val="VN Helvetica"/>
    </font>
    <font>
      <b/>
      <sz val="12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10"/>
      <name val=".VnTime"/>
      <family val="2"/>
    </font>
    <font>
      <sz val="9"/>
      <name val=".VnTime"/>
      <family val="2"/>
    </font>
    <font>
      <sz val="14"/>
      <name val=".VnArial"/>
      <family val="2"/>
    </font>
    <font>
      <sz val="9"/>
      <color indexed="8"/>
      <name val="Helv"/>
      <family val="2"/>
      <charset val="222"/>
    </font>
    <font>
      <b/>
      <sz val="8"/>
      <name val="Times New Roman"/>
      <family val="1"/>
    </font>
    <font>
      <sz val="12"/>
      <name val="Helv"/>
      <charset val="222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1"/>
      <name val="돋움"/>
      <family val="3"/>
      <charset val="129"/>
    </font>
    <font>
      <sz val="12"/>
      <name val="바탕체"/>
      <family val="3"/>
      <charset val="129"/>
    </font>
    <font>
      <sz val="10"/>
      <name val="굴림체"/>
      <family val="3"/>
      <charset val="129"/>
    </font>
    <font>
      <sz val="11"/>
      <name val="ＭＳ Ｐゴシック"/>
      <family val="3"/>
      <charset val="128"/>
    </font>
    <font>
      <sz val="12"/>
      <name val="Courier"/>
      <family val="3"/>
    </font>
    <font>
      <u/>
      <sz val="10"/>
      <color indexed="12"/>
      <name val="Times New Roman"/>
      <family val="1"/>
    </font>
    <font>
      <u/>
      <sz val="8.5"/>
      <color indexed="12"/>
      <name val="Arial"/>
      <family val="2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1"/>
      <color rgb="FF9C0006"/>
      <name val="Tahoma"/>
      <family val="2"/>
    </font>
    <font>
      <b/>
      <sz val="11"/>
      <color rgb="FFFA7D00"/>
      <name val="Tahoma"/>
      <family val="2"/>
    </font>
    <font>
      <b/>
      <sz val="11"/>
      <color theme="0"/>
      <name val="Tahoma"/>
      <family val="2"/>
    </font>
    <font>
      <i/>
      <sz val="11"/>
      <color rgb="FF7F7F7F"/>
      <name val="Tahoma"/>
      <family val="2"/>
    </font>
    <font>
      <sz val="11"/>
      <color rgb="FF006100"/>
      <name val="Tahoma"/>
      <family val="2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1"/>
      <color rgb="FF3F3F76"/>
      <name val="Tahoma"/>
      <family val="2"/>
    </font>
    <font>
      <sz val="11"/>
      <color rgb="FFFA7D00"/>
      <name val="Tahoma"/>
      <family val="2"/>
    </font>
    <font>
      <sz val="11"/>
      <color rgb="FF9C6500"/>
      <name val="Tahoma"/>
      <family val="2"/>
    </font>
    <font>
      <sz val="11"/>
      <color theme="1"/>
      <name val="Tahoma"/>
      <family val="2"/>
      <charset val="222"/>
    </font>
    <font>
      <b/>
      <sz val="11"/>
      <color rgb="FF3F3F3F"/>
      <name val="Tahoma"/>
      <family val="2"/>
    </font>
    <font>
      <b/>
      <sz val="18"/>
      <color theme="3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sz val="14"/>
      <name val="Cordia New"/>
      <family val="2"/>
      <charset val="222"/>
    </font>
  </fonts>
  <fills count="8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</patternFill>
    </fill>
    <fill>
      <patternFill patternType="solid">
        <fgColor indexed="47"/>
        <bgColor indexed="64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indexed="3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59">
    <xf numFmtId="0" fontId="0" fillId="0" borderId="0"/>
    <xf numFmtId="217" fontId="126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23" fontId="121" fillId="0" borderId="0"/>
    <xf numFmtId="174" fontId="127" fillId="0" borderId="1" applyFont="0" applyBorder="0"/>
    <xf numFmtId="0" fontId="19" fillId="0" borderId="0" applyFont="0" applyFill="0" applyBorder="0" applyAlignment="0"/>
    <xf numFmtId="0" fontId="12" fillId="0" borderId="0"/>
    <xf numFmtId="196" fontId="12" fillId="0" borderId="0" applyFont="0" applyFill="0" applyBorder="0" applyAlignment="0" applyProtection="0"/>
    <xf numFmtId="224" fontId="12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7" fillId="0" borderId="0"/>
    <xf numFmtId="178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167" fontId="48" fillId="0" borderId="0" applyFont="0" applyFill="0" applyBorder="0" applyAlignment="0" applyProtection="0"/>
    <xf numFmtId="185" fontId="48" fillId="0" borderId="0" applyFont="0" applyFill="0" applyBorder="0" applyAlignment="0" applyProtection="0"/>
    <xf numFmtId="186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97" fontId="12" fillId="0" borderId="0" applyFont="0" applyFill="0" applyBorder="0" applyAlignment="0" applyProtection="0"/>
    <xf numFmtId="167" fontId="89" fillId="0" borderId="0" applyFont="0" applyFill="0" applyBorder="0" applyAlignment="0" applyProtection="0"/>
    <xf numFmtId="0" fontId="90" fillId="0" borderId="0"/>
    <xf numFmtId="0" fontId="129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0" fillId="0" borderId="0"/>
    <xf numFmtId="0" fontId="131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12" fillId="0" borderId="0" applyFont="0" applyFill="0" applyBorder="0" applyAlignment="0" applyProtection="0"/>
    <xf numFmtId="199" fontId="132" fillId="0" borderId="0" applyFont="0" applyFill="0" applyBorder="0" applyAlignment="0" applyProtection="0"/>
    <xf numFmtId="217" fontId="133" fillId="0" borderId="0" applyFont="0" applyFill="0" applyBorder="0" applyAlignment="0" applyProtection="0"/>
    <xf numFmtId="0" fontId="134" fillId="0" borderId="0"/>
    <xf numFmtId="167" fontId="133" fillId="0" borderId="0" applyFont="0" applyFill="0" applyBorder="0" applyAlignment="0" applyProtection="0"/>
    <xf numFmtId="40" fontId="131" fillId="0" borderId="0" applyFont="0" applyFill="0" applyBorder="0" applyAlignment="0" applyProtection="0"/>
    <xf numFmtId="38" fontId="131" fillId="0" borderId="0" applyFont="0" applyFill="0" applyBorder="0" applyAlignment="0" applyProtection="0"/>
    <xf numFmtId="9" fontId="135" fillId="0" borderId="0" applyFont="0" applyFill="0" applyBorder="0" applyAlignment="0" applyProtection="0"/>
    <xf numFmtId="169" fontId="133" fillId="0" borderId="0" applyFont="0" applyFill="0" applyBorder="0" applyAlignment="0" applyProtection="0"/>
    <xf numFmtId="226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198" fontId="132" fillId="0" borderId="0" applyFont="0" applyFill="0" applyBorder="0" applyAlignment="0" applyProtection="0"/>
    <xf numFmtId="198" fontId="132" fillId="0" borderId="0" applyFont="0" applyFill="0" applyBorder="0" applyAlignment="0" applyProtection="0"/>
    <xf numFmtId="0" fontId="133" fillId="0" borderId="0"/>
    <xf numFmtId="218" fontId="13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09" fillId="0" borderId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0" fontId="109" fillId="0" borderId="0"/>
    <xf numFmtId="42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42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126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42" fontId="136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0" fontId="109" fillId="0" borderId="0"/>
    <xf numFmtId="167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198" fontId="91" fillId="0" borderId="0" applyFont="0" applyFill="0" applyBorder="0" applyAlignment="0" applyProtection="0"/>
    <xf numFmtId="199" fontId="91" fillId="0" borderId="0" applyFont="0" applyFill="0" applyBorder="0" applyAlignment="0" applyProtection="0"/>
    <xf numFmtId="186" fontId="41" fillId="0" borderId="0" applyFont="0" applyFill="0" applyBorder="0" applyAlignment="0" applyProtection="0"/>
    <xf numFmtId="185" fontId="41" fillId="0" borderId="0" applyFont="0" applyFill="0" applyBorder="0" applyAlignment="0" applyProtection="0"/>
    <xf numFmtId="0" fontId="91" fillId="0" borderId="0"/>
    <xf numFmtId="0" fontId="41" fillId="0" borderId="0"/>
    <xf numFmtId="0" fontId="12" fillId="0" borderId="0"/>
    <xf numFmtId="169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2" fillId="0" borderId="0"/>
    <xf numFmtId="0" fontId="137" fillId="2" borderId="0"/>
    <xf numFmtId="9" fontId="138" fillId="0" borderId="0" applyFont="0" applyFill="0" applyBorder="0" applyAlignment="0" applyProtection="0"/>
    <xf numFmtId="0" fontId="139" fillId="2" borderId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216" fillId="50" borderId="0" applyNumberFormat="0" applyBorder="0" applyAlignment="0" applyProtection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216" fillId="51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216" fillId="52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216" fillId="53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216" fillId="54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216" fillId="55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232" fontId="120" fillId="9" borderId="0"/>
    <xf numFmtId="0" fontId="140" fillId="2" borderId="0"/>
    <xf numFmtId="0" fontId="141" fillId="0" borderId="0">
      <alignment wrapText="1"/>
    </xf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216" fillId="56" borderId="0" applyNumberFormat="0" applyBorder="0" applyAlignment="0" applyProtection="0"/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216" fillId="57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216" fillId="58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216" fillId="59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216" fillId="60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216" fillId="61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21" fillId="14" borderId="0" applyNumberFormat="0" applyBorder="0" applyAlignment="0" applyProtection="0"/>
    <xf numFmtId="0" fontId="217" fillId="62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7" fillId="63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7" fillId="64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7" fillId="6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6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7" fillId="67" borderId="0" applyNumberFormat="0" applyBorder="0" applyAlignment="0" applyProtection="0"/>
    <xf numFmtId="0" fontId="21" fillId="17" borderId="0" applyNumberFormat="0" applyBorder="0" applyAlignment="0" applyProtection="0"/>
    <xf numFmtId="0" fontId="43" fillId="14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9" fontId="48" fillId="0" borderId="0"/>
    <xf numFmtId="9" fontId="48" fillId="0" borderId="0"/>
    <xf numFmtId="9" fontId="48" fillId="0" borderId="0"/>
    <xf numFmtId="9" fontId="48" fillId="0" borderId="0"/>
    <xf numFmtId="0" fontId="44" fillId="0" borderId="2" applyBorder="0">
      <alignment vertical="center"/>
    </xf>
    <xf numFmtId="233" fontId="12" fillId="0" borderId="0"/>
    <xf numFmtId="233" fontId="12" fillId="0" borderId="0"/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21" fillId="18" borderId="0" applyNumberFormat="0" applyBorder="0" applyAlignment="0" applyProtection="0"/>
    <xf numFmtId="0" fontId="217" fillId="6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7" fillId="6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7" fillId="70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7" fillId="7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72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17" fillId="73" borderId="0" applyNumberFormat="0" applyBorder="0" applyAlignment="0" applyProtection="0"/>
    <xf numFmtId="0" fontId="21" fillId="21" borderId="0" applyNumberFormat="0" applyBorder="0" applyAlignment="0" applyProtection="0"/>
    <xf numFmtId="234" fontId="39" fillId="0" borderId="0" applyFont="0" applyFill="0" applyBorder="0" applyAlignment="0" applyProtection="0">
      <protection hidden="1"/>
    </xf>
    <xf numFmtId="234" fontId="40" fillId="22" borderId="0" applyFont="0" applyFill="0" applyBorder="0" applyAlignment="0" applyProtection="0">
      <protection hidden="1"/>
    </xf>
    <xf numFmtId="235" fontId="39" fillId="0" borderId="0" applyFont="0" applyFill="0" applyBorder="0" applyAlignment="0" applyProtection="0">
      <protection hidden="1"/>
    </xf>
    <xf numFmtId="0" fontId="142" fillId="2" borderId="0" applyFont="0" applyFill="0" applyBorder="0" applyAlignment="0" applyProtection="0">
      <protection locked="0"/>
    </xf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236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237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40" fillId="0" borderId="0">
      <alignment horizontal="center" wrapText="1"/>
      <protection locked="0"/>
    </xf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238" fontId="120" fillId="0" borderId="0"/>
    <xf numFmtId="238" fontId="120" fillId="9" borderId="0"/>
    <xf numFmtId="232" fontId="120" fillId="9" borderId="0"/>
    <xf numFmtId="239" fontId="120" fillId="0" borderId="0"/>
    <xf numFmtId="238" fontId="120" fillId="9" borderId="0"/>
    <xf numFmtId="232" fontId="120" fillId="9" borderId="0"/>
    <xf numFmtId="192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38" fillId="0" borderId="0" applyFont="0" applyFill="0" applyBorder="0" applyAlignment="0" applyProtection="0"/>
    <xf numFmtId="217" fontId="126" fillId="0" borderId="0" applyFont="0" applyFill="0" applyBorder="0" applyAlignment="0" applyProtection="0"/>
    <xf numFmtId="0" fontId="22" fillId="4" borderId="0" applyNumberFormat="0" applyBorder="0" applyAlignment="0" applyProtection="0"/>
    <xf numFmtId="0" fontId="218" fillId="74" borderId="0" applyNumberFormat="0" applyBorder="0" applyAlignment="0" applyProtection="0"/>
    <xf numFmtId="0" fontId="22" fillId="4" borderId="0" applyNumberFormat="0" applyBorder="0" applyAlignment="0" applyProtection="0"/>
    <xf numFmtId="240" fontId="145" fillId="0" borderId="0" applyFont="0" applyFill="0" applyBorder="0" applyAlignment="0" applyProtection="0">
      <protection hidden="1"/>
    </xf>
    <xf numFmtId="40" fontId="120" fillId="9" borderId="5" applyNumberFormat="0" applyFont="0" applyFill="0" applyAlignment="0" applyProtection="0"/>
    <xf numFmtId="177" fontId="146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38" fontId="120" fillId="9" borderId="6" applyNumberFormat="0" applyFont="0" applyFill="0" applyProtection="0">
      <alignment horizontal="center"/>
    </xf>
    <xf numFmtId="238" fontId="12" fillId="23" borderId="0"/>
    <xf numFmtId="238" fontId="12" fillId="23" borderId="0"/>
    <xf numFmtId="238" fontId="12" fillId="23" borderId="0"/>
    <xf numFmtId="0" fontId="147" fillId="0" borderId="0"/>
    <xf numFmtId="0" fontId="144" fillId="0" borderId="0"/>
    <xf numFmtId="0" fontId="12" fillId="0" borderId="0" applyFill="0" applyBorder="0" applyAlignment="0"/>
    <xf numFmtId="219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9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7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1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19" fillId="75" borderId="38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148" fillId="0" borderId="0"/>
    <xf numFmtId="0" fontId="51" fillId="0" borderId="0"/>
    <xf numFmtId="239" fontId="120" fillId="23" borderId="0" applyNumberFormat="0" applyFont="0" applyBorder="0" applyAlignment="0" applyProtection="0"/>
    <xf numFmtId="0" fontId="24" fillId="25" borderId="8" applyNumberFormat="0" applyAlignment="0" applyProtection="0"/>
    <xf numFmtId="0" fontId="220" fillId="76" borderId="39" applyNumberFormat="0" applyAlignment="0" applyProtection="0"/>
    <xf numFmtId="0" fontId="24" fillId="25" borderId="8" applyNumberFormat="0" applyAlignment="0" applyProtection="0"/>
    <xf numFmtId="1" fontId="149" fillId="0" borderId="9" applyBorder="0"/>
    <xf numFmtId="0" fontId="150" fillId="0" borderId="2" applyNumberFormat="0" applyFill="0" applyBorder="0" applyAlignment="0" applyProtection="0">
      <alignment horizontal="center"/>
    </xf>
    <xf numFmtId="0" fontId="151" fillId="26" borderId="0"/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124" fillId="27" borderId="0"/>
    <xf numFmtId="169" fontId="2" fillId="0" borderId="0" applyFont="0" applyFill="0" applyBorder="0" applyAlignment="0" applyProtection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0" fontId="12" fillId="0" borderId="0" applyFont="0" applyFill="0" applyBorder="0" applyAlignment="0" applyProtection="0"/>
    <xf numFmtId="202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241" fontId="142" fillId="0" borderId="0" applyFont="0" applyFill="0" applyBorder="0" applyAlignment="0" applyProtection="0"/>
    <xf numFmtId="242" fontId="12" fillId="0" borderId="0" applyFont="0" applyFill="0" applyBorder="0" applyAlignment="0" applyProtection="0">
      <alignment horizontal="right"/>
    </xf>
    <xf numFmtId="242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4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82" fontId="48" fillId="0" borderId="0"/>
    <xf numFmtId="182" fontId="48" fillId="0" borderId="0"/>
    <xf numFmtId="0" fontId="48" fillId="0" borderId="0"/>
    <xf numFmtId="182" fontId="118" fillId="0" borderId="0"/>
    <xf numFmtId="177" fontId="152" fillId="0" borderId="0" applyFill="0" applyBorder="0" applyAlignment="0" applyProtection="0">
      <alignment horizontal="right"/>
    </xf>
    <xf numFmtId="39" fontId="152" fillId="0" borderId="0" applyFill="0" applyBorder="0" applyAlignment="0" applyProtection="0">
      <alignment horizontal="right"/>
    </xf>
    <xf numFmtId="3" fontId="49" fillId="0" borderId="0" applyFont="0" applyFill="0" applyBorder="0" applyAlignment="0" applyProtection="0"/>
    <xf numFmtId="0" fontId="45" fillId="2" borderId="3">
      <alignment horizontal="centerContinuous" vertical="top"/>
    </xf>
    <xf numFmtId="0" fontId="94" fillId="0" borderId="0" applyNumberFormat="0" applyAlignment="0">
      <alignment horizontal="left"/>
    </xf>
    <xf numFmtId="0" fontId="105" fillId="0" borderId="0" applyNumberFormat="0" applyAlignment="0"/>
    <xf numFmtId="165" fontId="50" fillId="0" borderId="0" applyFont="0" applyFill="0" applyBorder="0" applyAlignment="0" applyProtection="0"/>
    <xf numFmtId="0" fontId="95" fillId="0" borderId="0"/>
    <xf numFmtId="0" fontId="95" fillId="0" borderId="0"/>
    <xf numFmtId="0" fontId="12" fillId="0" borderId="0" applyFont="0" applyFill="0" applyBorder="0" applyAlignment="0" applyProtection="0"/>
    <xf numFmtId="200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220" fontId="19" fillId="0" borderId="0" applyFont="0" applyFill="0" applyBorder="0" applyAlignment="0" applyProtection="0"/>
    <xf numFmtId="0" fontId="46" fillId="0" borderId="0" applyFont="0" applyFill="0" applyBorder="0" applyAlignment="0" applyProtection="0"/>
    <xf numFmtId="194" fontId="48" fillId="0" borderId="0"/>
    <xf numFmtId="194" fontId="48" fillId="0" borderId="0"/>
    <xf numFmtId="0" fontId="48" fillId="0" borderId="0"/>
    <xf numFmtId="194" fontId="118" fillId="0" borderId="0"/>
    <xf numFmtId="205" fontId="12" fillId="0" borderId="0"/>
    <xf numFmtId="205" fontId="12" fillId="0" borderId="0"/>
    <xf numFmtId="0" fontId="47" fillId="2" borderId="0" applyNumberFormat="0" applyFont="0" applyFill="0" applyBorder="0" applyProtection="0">
      <alignment horizontal="left"/>
    </xf>
    <xf numFmtId="0" fontId="47" fillId="2" borderId="0" applyNumberFormat="0" applyFont="0" applyFill="0" applyBorder="0" applyProtection="0">
      <alignment horizontal="left"/>
    </xf>
    <xf numFmtId="0" fontId="49" fillId="0" borderId="0" applyFont="0" applyFill="0" applyBorder="0" applyAlignment="0" applyProtection="0"/>
    <xf numFmtId="244" fontId="12" fillId="0" borderId="0" applyFont="0" applyFill="0" applyBorder="0" applyAlignment="0" applyProtection="0"/>
    <xf numFmtId="244" fontId="12" fillId="0" borderId="0" applyFont="0" applyFill="0" applyBorder="0" applyAlignment="0" applyProtection="0"/>
    <xf numFmtId="14" fontId="51" fillId="0" borderId="0" applyFill="0" applyBorder="0" applyAlignment="0"/>
    <xf numFmtId="14" fontId="51" fillId="0" borderId="0" applyFill="0" applyBorder="0" applyAlignment="0"/>
    <xf numFmtId="14" fontId="51" fillId="0" borderId="0" applyFill="0" applyBorder="0" applyAlignment="0"/>
    <xf numFmtId="245" fontId="12" fillId="0" borderId="0" applyFont="0" applyFill="0" applyBorder="0" applyAlignment="0" applyProtection="0"/>
    <xf numFmtId="38" fontId="52" fillId="0" borderId="11">
      <alignment vertical="center"/>
    </xf>
    <xf numFmtId="38" fontId="50" fillId="0" borderId="11">
      <alignment vertical="center"/>
    </xf>
    <xf numFmtId="38" fontId="50" fillId="0" borderId="11">
      <alignment vertical="center"/>
    </xf>
    <xf numFmtId="38" fontId="50" fillId="0" borderId="0" applyFont="0" applyFill="0" applyBorder="0" applyAlignment="0" applyProtection="0"/>
    <xf numFmtId="169" fontId="12" fillId="0" borderId="0" applyFont="0" applyFill="0" applyBorder="0" applyAlignment="0" applyProtection="0"/>
    <xf numFmtId="15" fontId="146" fillId="0" borderId="12" applyFont="0" applyFill="0" applyBorder="0" applyAlignment="0" applyProtection="0">
      <alignment horizontal="center"/>
      <protection hidden="1"/>
    </xf>
    <xf numFmtId="195" fontId="48" fillId="0" borderId="0"/>
    <xf numFmtId="195" fontId="48" fillId="0" borderId="0"/>
    <xf numFmtId="206" fontId="48" fillId="0" borderId="0"/>
    <xf numFmtId="195" fontId="118" fillId="0" borderId="0"/>
    <xf numFmtId="246" fontId="154" fillId="0" borderId="0" applyFont="0" applyFill="0" applyBorder="0" applyAlignment="0" applyProtection="0"/>
    <xf numFmtId="38" fontId="155" fillId="28" borderId="13" applyNumberFormat="0" applyFont="0" applyBorder="0" applyAlignment="0" applyProtection="0"/>
    <xf numFmtId="0" fontId="12" fillId="0" borderId="14" applyNumberFormat="0" applyFont="0" applyFill="0" applyAlignment="0" applyProtection="0"/>
    <xf numFmtId="0" fontId="12" fillId="0" borderId="14" applyNumberFormat="0" applyFont="0" applyFill="0" applyAlignment="0" applyProtection="0"/>
    <xf numFmtId="38" fontId="156" fillId="2" borderId="0" applyNumberFormat="0" applyBorder="0" applyAlignment="0" applyProtection="0">
      <alignment horizontal="left" indent="1"/>
    </xf>
    <xf numFmtId="0" fontId="136" fillId="0" borderId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96" fillId="0" borderId="0" applyNumberFormat="0" applyAlignment="0">
      <alignment horizontal="left"/>
    </xf>
    <xf numFmtId="0" fontId="142" fillId="0" borderId="0" applyFont="0" applyFill="0" applyBorder="0" applyProtection="0">
      <alignment horizontal="left"/>
      <protection locked="0"/>
    </xf>
    <xf numFmtId="247" fontId="145" fillId="0" borderId="0" applyFont="0" applyFill="0" applyBorder="0" applyAlignment="0" applyProtection="0">
      <alignment horizontal="center"/>
      <protection hidden="1"/>
    </xf>
    <xf numFmtId="222" fontId="1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48" fontId="146" fillId="0" borderId="12" applyFont="0" applyFill="0" applyBorder="0" applyAlignment="0" applyProtection="0">
      <alignment horizontal="right"/>
      <protection hidden="1"/>
    </xf>
    <xf numFmtId="2" fontId="49" fillId="0" borderId="0" applyFont="0" applyFill="0" applyBorder="0" applyAlignment="0" applyProtection="0"/>
    <xf numFmtId="0" fontId="157" fillId="0" borderId="0" applyFill="0" applyBorder="0" applyProtection="0">
      <alignment horizontal="left"/>
    </xf>
    <xf numFmtId="207" fontId="80" fillId="0" borderId="0">
      <alignment horizontal="right"/>
    </xf>
    <xf numFmtId="0" fontId="12" fillId="0" borderId="2" applyFont="0" applyFill="0" applyBorder="0" applyAlignment="0" applyProtection="0"/>
    <xf numFmtId="0" fontId="12" fillId="0" borderId="2" applyFont="0" applyFill="0" applyBorder="0" applyAlignment="0" applyProtection="0"/>
    <xf numFmtId="0" fontId="26" fillId="5" borderId="0" applyNumberFormat="0" applyBorder="0" applyAlignment="0" applyProtection="0"/>
    <xf numFmtId="0" fontId="222" fillId="77" borderId="0" applyNumberFormat="0" applyBorder="0" applyAlignment="0" applyProtection="0"/>
    <xf numFmtId="0" fontId="26" fillId="5" borderId="0" applyNumberFormat="0" applyBorder="0" applyAlignment="0" applyProtection="0"/>
    <xf numFmtId="40" fontId="53" fillId="9" borderId="15"/>
    <xf numFmtId="239" fontId="120" fillId="2" borderId="0" applyFont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156" fillId="0" borderId="0" applyFill="0" applyBorder="0" applyAlignment="0" applyProtection="0"/>
    <xf numFmtId="0" fontId="158" fillId="0" borderId="0" applyNumberFormat="0" applyFont="0" applyBorder="0" applyAlignment="0">
      <alignment horizontal="left" vertical="center"/>
    </xf>
    <xf numFmtId="249" fontId="12" fillId="0" borderId="0" applyFont="0" applyFill="0" applyBorder="0" applyAlignment="0" applyProtection="0">
      <alignment horizontal="right"/>
    </xf>
    <xf numFmtId="249" fontId="12" fillId="0" borderId="0" applyFont="0" applyFill="0" applyBorder="0" applyAlignment="0" applyProtection="0">
      <alignment horizontal="right"/>
    </xf>
    <xf numFmtId="0" fontId="159" fillId="0" borderId="0" applyProtection="0">
      <alignment horizontal="right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208" fontId="81" fillId="29" borderId="0">
      <alignment horizontal="left" vertical="top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55" fillId="0" borderId="0" applyNumberFormat="0" applyFill="0" applyBorder="0" applyAlignment="0" applyProtection="0"/>
    <xf numFmtId="0" fontId="223" fillId="0" borderId="4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56" fillId="0" borderId="0" applyNumberFormat="0" applyFill="0" applyBorder="0" applyAlignment="0" applyProtection="0"/>
    <xf numFmtId="0" fontId="224" fillId="0" borderId="41" applyNumberFormat="0" applyFill="0" applyAlignment="0" applyProtection="0"/>
    <xf numFmtId="0" fontId="56" fillId="0" borderId="0" applyNumberFormat="0" applyFill="0" applyBorder="0" applyAlignment="0" applyProtection="0"/>
    <xf numFmtId="0" fontId="29" fillId="0" borderId="20" applyNumberFormat="0" applyFill="0" applyAlignment="0" applyProtection="0"/>
    <xf numFmtId="0" fontId="225" fillId="0" borderId="42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2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50" fontId="160" fillId="0" borderId="0" applyFill="0" applyBorder="0" applyAlignment="0" applyProtection="0"/>
    <xf numFmtId="5" fontId="161" fillId="30" borderId="6" applyNumberFormat="0" applyAlignment="0">
      <alignment horizontal="left" vertical="top"/>
    </xf>
    <xf numFmtId="0" fontId="162" fillId="0" borderId="0" applyNumberFormat="0" applyFill="0" applyBorder="0" applyAlignment="0" applyProtection="0"/>
    <xf numFmtId="0" fontId="214" fillId="0" borderId="0" applyNumberFormat="0" applyFill="0" applyBorder="0" applyAlignment="0" applyProtection="0">
      <alignment vertical="top"/>
      <protection locked="0"/>
    </xf>
    <xf numFmtId="0" fontId="215" fillId="0" borderId="0" applyNumberFormat="0" applyFill="0" applyBorder="0" applyAlignment="0" applyProtection="0">
      <alignment vertical="top"/>
      <protection locked="0"/>
    </xf>
    <xf numFmtId="41" fontId="136" fillId="0" borderId="0" applyFont="0" applyFill="0" applyBorder="0" applyAlignment="0" applyProtection="0"/>
    <xf numFmtId="0" fontId="83" fillId="29" borderId="0">
      <alignment horizontal="left" wrapText="1"/>
    </xf>
    <xf numFmtId="0" fontId="163" fillId="0" borderId="0"/>
    <xf numFmtId="209" fontId="12" fillId="0" borderId="0" applyBorder="0" applyAlignment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12" fillId="31" borderId="0"/>
    <xf numFmtId="0" fontId="12" fillId="31" borderId="0"/>
    <xf numFmtId="210" fontId="12" fillId="0" borderId="0"/>
    <xf numFmtId="210" fontId="12" fillId="0" borderId="0"/>
    <xf numFmtId="206" fontId="97" fillId="0" borderId="0"/>
    <xf numFmtId="0" fontId="164" fillId="0" borderId="0"/>
    <xf numFmtId="38" fontId="120" fillId="9" borderId="0" applyNumberFormat="0" applyBorder="0" applyAlignment="0" applyProtection="0"/>
    <xf numFmtId="0" fontId="12" fillId="32" borderId="21"/>
    <xf numFmtId="0" fontId="12" fillId="32" borderId="21"/>
    <xf numFmtId="38" fontId="98" fillId="0" borderId="0"/>
    <xf numFmtId="38" fontId="99" fillId="0" borderId="0"/>
    <xf numFmtId="38" fontId="100" fillId="0" borderId="0"/>
    <xf numFmtId="38" fontId="101" fillId="0" borderId="0"/>
    <xf numFmtId="0" fontId="80" fillId="0" borderId="0"/>
    <xf numFmtId="0" fontId="80" fillId="0" borderId="0"/>
    <xf numFmtId="0" fontId="142" fillId="0" borderId="0" applyFont="0" applyFill="0" applyBorder="0" applyAlignment="0" applyProtection="0">
      <protection hidden="1"/>
    </xf>
    <xf numFmtId="0" fontId="52" fillId="0" borderId="0"/>
    <xf numFmtId="0" fontId="19" fillId="0" borderId="0" applyNumberFormat="0" applyFont="0" applyFill="0" applyBorder="0" applyProtection="0">
      <alignment horizontal="left" vertical="center"/>
    </xf>
    <xf numFmtId="38" fontId="165" fillId="0" borderId="0" applyNumberFormat="0" applyFill="0" applyBorder="0" applyAlignment="0" applyProtection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38" fontId="165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227" fillId="0" borderId="43" applyNumberFormat="0" applyFill="0" applyAlignment="0" applyProtection="0"/>
    <xf numFmtId="0" fontId="31" fillId="0" borderId="22" applyNumberFormat="0" applyFill="0" applyAlignment="0" applyProtection="0"/>
    <xf numFmtId="0" fontId="12" fillId="33" borderId="0"/>
    <xf numFmtId="0" fontId="12" fillId="33" borderId="0"/>
    <xf numFmtId="251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37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8" fontId="166" fillId="0" borderId="0" applyFont="0" applyFill="0" applyBorder="0" applyAlignment="0" applyProtection="0">
      <alignment horizontal="center"/>
      <protection hidden="1"/>
    </xf>
    <xf numFmtId="259" fontId="166" fillId="0" borderId="0" applyFont="0" applyFill="0" applyBorder="0" applyAlignment="0" applyProtection="0">
      <alignment horizontal="center"/>
      <protection hidden="1"/>
    </xf>
    <xf numFmtId="0" fontId="167" fillId="0" borderId="23"/>
    <xf numFmtId="0" fontId="168" fillId="0" borderId="0" applyFont="0" applyFill="0" applyBorder="0" applyAlignment="0" applyProtection="0"/>
    <xf numFmtId="0" fontId="126" fillId="0" borderId="0" applyFont="0" applyFill="0" applyBorder="0" applyAlignment="0" applyProtection="0"/>
    <xf numFmtId="6" fontId="52" fillId="0" borderId="0" applyFont="0" applyFill="0" applyBorder="0" applyAlignment="0" applyProtection="0"/>
    <xf numFmtId="8" fontId="52" fillId="0" borderId="0" applyFont="0" applyFill="0" applyBorder="0" applyAlignment="0" applyProtection="0"/>
    <xf numFmtId="22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2" applyFont="0" applyFill="0" applyBorder="0" applyProtection="0"/>
    <xf numFmtId="260" fontId="19" fillId="0" borderId="2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60" fontId="19" fillId="0" borderId="0" applyFont="0" applyFill="0" applyBorder="0" applyAlignment="0" applyProtection="0"/>
    <xf numFmtId="0" fontId="169" fillId="0" borderId="0" applyFont="0" applyFill="0" applyBorder="0" applyAlignment="0" applyProtection="0"/>
    <xf numFmtId="254" fontId="12" fillId="0" borderId="0" applyFont="0" applyFill="0" applyBorder="0" applyAlignment="0" applyProtection="0"/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4" fillId="0" borderId="0" applyNumberFormat="0" applyFont="0" applyFill="0" applyAlignment="0"/>
    <xf numFmtId="0" fontId="146" fillId="0" borderId="24" applyFont="0" applyFill="0" applyBorder="0" applyAlignment="0" applyProtection="0">
      <alignment horizontal="center"/>
      <protection hidden="1"/>
    </xf>
    <xf numFmtId="211" fontId="50" fillId="0" borderId="0"/>
    <xf numFmtId="211" fontId="50" fillId="0" borderId="0"/>
    <xf numFmtId="211" fontId="50" fillId="0" borderId="0"/>
    <xf numFmtId="211" fontId="50" fillId="0" borderId="0"/>
    <xf numFmtId="211" fontId="50" fillId="0" borderId="0"/>
    <xf numFmtId="38" fontId="12" fillId="0" borderId="0" applyNumberFormat="0" applyFont="0" applyFill="0" applyAlignment="0" applyProtection="0">
      <alignment horizontal="left" indent="1"/>
    </xf>
    <xf numFmtId="38" fontId="12" fillId="0" borderId="0" applyNumberFormat="0" applyFont="0" applyFill="0" applyAlignment="0" applyProtection="0">
      <alignment horizontal="left" indent="1"/>
    </xf>
    <xf numFmtId="0" fontId="32" fillId="34" borderId="0" applyNumberFormat="0" applyBorder="0" applyAlignment="0" applyProtection="0"/>
    <xf numFmtId="0" fontId="228" fillId="79" borderId="0" applyNumberFormat="0" applyBorder="0" applyAlignment="0" applyProtection="0"/>
    <xf numFmtId="0" fontId="32" fillId="34" borderId="0" applyNumberFormat="0" applyBorder="0" applyAlignment="0" applyProtection="0"/>
    <xf numFmtId="0" fontId="170" fillId="35" borderId="0"/>
    <xf numFmtId="0" fontId="171" fillId="36" borderId="0"/>
    <xf numFmtId="0" fontId="172" fillId="0" borderId="0"/>
    <xf numFmtId="38" fontId="120" fillId="0" borderId="0" applyNumberFormat="0" applyFont="0" applyBorder="0" applyAlignment="0" applyProtection="0"/>
    <xf numFmtId="37" fontId="57" fillId="0" borderId="0"/>
    <xf numFmtId="37" fontId="116" fillId="0" borderId="0"/>
    <xf numFmtId="0" fontId="173" fillId="0" borderId="6" applyNumberFormat="0" applyFont="0" applyFill="0" applyBorder="0" applyAlignment="0">
      <alignment horizontal="center"/>
    </xf>
    <xf numFmtId="180" fontId="58" fillId="0" borderId="0"/>
    <xf numFmtId="0" fontId="58" fillId="0" borderId="0"/>
    <xf numFmtId="0" fontId="95" fillId="0" borderId="0"/>
    <xf numFmtId="0" fontId="174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9" fillId="0" borderId="0" applyNumberFormat="0" applyFill="0" applyBorder="0" applyAlignment="0" applyProtection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9" fillId="0" borderId="0"/>
    <xf numFmtId="0" fontId="12" fillId="0" borderId="0"/>
    <xf numFmtId="1" fontId="38" fillId="0" borderId="0"/>
    <xf numFmtId="0" fontId="2" fillId="0" borderId="0"/>
    <xf numFmtId="0" fontId="12" fillId="0" borderId="0"/>
    <xf numFmtId="0" fontId="42" fillId="0" borderId="0"/>
    <xf numFmtId="0" fontId="12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2" fillId="0" borderId="0"/>
    <xf numFmtId="0" fontId="4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2" fillId="0" borderId="0"/>
    <xf numFmtId="0" fontId="42" fillId="0" borderId="0"/>
    <xf numFmtId="0" fontId="12" fillId="0" borderId="0"/>
    <xf numFmtId="0" fontId="2" fillId="0" borderId="0"/>
    <xf numFmtId="0" fontId="12" fillId="0" borderId="0"/>
    <xf numFmtId="0" fontId="229" fillId="0" borderId="0"/>
    <xf numFmtId="0" fontId="80" fillId="0" borderId="0"/>
    <xf numFmtId="0" fontId="19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39" fontId="105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39" fontId="105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37" fillId="0" borderId="0"/>
    <xf numFmtId="0" fontId="229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80" fillId="0" borderId="25">
      <alignment horizontal="left"/>
    </xf>
    <xf numFmtId="49" fontId="175" fillId="0" borderId="25">
      <alignment horizontal="left"/>
    </xf>
    <xf numFmtId="212" fontId="12" fillId="0" borderId="0"/>
    <xf numFmtId="212" fontId="12" fillId="0" borderId="0"/>
    <xf numFmtId="0" fontId="2" fillId="37" borderId="26" applyNumberFormat="0" applyFont="0" applyAlignment="0" applyProtection="0"/>
    <xf numFmtId="0" fontId="1" fillId="80" borderId="44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3" fontId="176" fillId="0" borderId="0" applyFont="0" applyFill="0" applyBorder="0" applyAlignment="0" applyProtection="0"/>
    <xf numFmtId="261" fontId="12" fillId="0" borderId="0" applyFont="0" applyFill="0" applyBorder="0" applyAlignment="0" applyProtection="0"/>
    <xf numFmtId="262" fontId="12" fillId="0" borderId="0" applyFon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38" fontId="177" fillId="38" borderId="0"/>
    <xf numFmtId="38" fontId="12" fillId="39" borderId="0"/>
    <xf numFmtId="38" fontId="12" fillId="39" borderId="0"/>
    <xf numFmtId="38" fontId="12" fillId="32" borderId="0" applyNumberFormat="0" applyFont="0" applyBorder="0" applyAlignment="0" applyProtection="0"/>
    <xf numFmtId="38" fontId="12" fillId="32" borderId="0" applyNumberFormat="0" applyFont="0" applyBorder="0" applyAlignment="0" applyProtection="0"/>
    <xf numFmtId="38" fontId="178" fillId="0" borderId="0" applyNumberFormat="0" applyFill="0" applyBorder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230" fillId="75" borderId="45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40" fontId="59" fillId="40" borderId="0">
      <alignment horizontal="right"/>
    </xf>
    <xf numFmtId="0" fontId="60" fillId="40" borderId="0">
      <alignment horizontal="right"/>
    </xf>
    <xf numFmtId="0" fontId="61" fillId="40" borderId="28"/>
    <xf numFmtId="0" fontId="61" fillId="0" borderId="0" applyBorder="0">
      <alignment horizontal="centerContinuous"/>
    </xf>
    <xf numFmtId="0" fontId="85" fillId="0" borderId="0" applyBorder="0">
      <alignment horizontal="centerContinuous"/>
    </xf>
    <xf numFmtId="1" fontId="179" fillId="0" borderId="0" applyProtection="0">
      <alignment horizontal="right" vertical="center"/>
    </xf>
    <xf numFmtId="0" fontId="103" fillId="0" borderId="0">
      <alignment horizontal="center"/>
    </xf>
    <xf numFmtId="0" fontId="104" fillId="0" borderId="0">
      <alignment horizontal="center"/>
    </xf>
    <xf numFmtId="263" fontId="180" fillId="0" borderId="13" applyFont="0" applyFill="0" applyBorder="0" applyAlignment="0" applyProtection="0">
      <alignment horizontal="right"/>
    </xf>
    <xf numFmtId="14" fontId="40" fillId="0" borderId="0">
      <alignment horizontal="center" wrapText="1"/>
      <protection locked="0"/>
    </xf>
    <xf numFmtId="201" fontId="105" fillId="0" borderId="0" applyFont="0" applyFill="0" applyBorder="0" applyAlignment="0" applyProtection="0"/>
    <xf numFmtId="213" fontId="106" fillId="0" borderId="0" applyFont="0" applyFill="0" applyBorder="0" applyAlignment="0" applyProtection="0"/>
    <xf numFmtId="242" fontId="9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206" fontId="152" fillId="0" borderId="0" applyFill="0" applyBorder="0" applyAlignment="0">
      <protection locked="0"/>
    </xf>
    <xf numFmtId="9" fontId="52" fillId="0" borderId="29" applyNumberFormat="0" applyBorder="0"/>
    <xf numFmtId="0" fontId="142" fillId="0" borderId="0" applyFont="0" applyFill="0" applyBorder="0" applyProtection="0">
      <alignment horizontal="left"/>
      <protection locked="0"/>
    </xf>
    <xf numFmtId="0" fontId="120" fillId="41" borderId="0" applyNumberFormat="0" applyFont="0" applyBorder="0" applyAlignment="0" applyProtection="0"/>
    <xf numFmtId="3" fontId="107" fillId="0" borderId="0" applyNumberFormat="0" applyFill="0" applyBorder="0" applyAlignment="0" applyProtection="0"/>
    <xf numFmtId="202" fontId="106" fillId="0" borderId="0" applyFill="0" applyBorder="0" applyAlignment="0"/>
    <xf numFmtId="200" fontId="106" fillId="0" borderId="0" applyFill="0" applyBorder="0" applyAlignment="0"/>
    <xf numFmtId="202" fontId="106" fillId="0" borderId="0" applyFill="0" applyBorder="0" applyAlignment="0"/>
    <xf numFmtId="203" fontId="105" fillId="0" borderId="0" applyFill="0" applyBorder="0" applyAlignment="0"/>
    <xf numFmtId="200" fontId="106" fillId="0" borderId="0" applyFill="0" applyBorder="0" applyAlignment="0"/>
    <xf numFmtId="5" fontId="181" fillId="0" borderId="0"/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0" fontId="108" fillId="0" borderId="23">
      <alignment horizontal="center"/>
    </xf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37" fontId="92" fillId="0" borderId="0"/>
    <xf numFmtId="1" fontId="12" fillId="0" borderId="30" applyNumberFormat="0" applyFill="0" applyAlignment="0" applyProtection="0">
      <alignment horizontal="center" vertical="center"/>
    </xf>
    <xf numFmtId="1" fontId="12" fillId="0" borderId="30" applyNumberFormat="0" applyFill="0" applyAlignment="0" applyProtection="0">
      <alignment horizontal="center" vertical="center"/>
    </xf>
    <xf numFmtId="263" fontId="12" fillId="0" borderId="0" applyNumberFormat="0" applyFont="0" applyFill="0" applyBorder="0" applyProtection="0">
      <alignment horizontal="right"/>
    </xf>
    <xf numFmtId="263" fontId="12" fillId="0" borderId="0" applyNumberFormat="0" applyFont="0" applyFill="0" applyBorder="0" applyProtection="0">
      <alignment horizontal="right"/>
    </xf>
    <xf numFmtId="264" fontId="142" fillId="0" borderId="12" applyFont="0" applyFill="0" applyBorder="0" applyAlignment="0" applyProtection="0">
      <alignment horizontal="right"/>
      <protection locked="0"/>
    </xf>
    <xf numFmtId="38" fontId="12" fillId="0" borderId="31" applyNumberFormat="0" applyFont="0" applyFill="0" applyAlignment="0" applyProtection="0"/>
    <xf numFmtId="38" fontId="12" fillId="0" borderId="31" applyNumberFormat="0" applyFont="0" applyFill="0" applyAlignment="0" applyProtection="0"/>
    <xf numFmtId="184" fontId="62" fillId="0" borderId="0" applyBorder="0" applyAlignment="0" applyProtection="0"/>
    <xf numFmtId="214" fontId="12" fillId="0" borderId="0" applyNumberFormat="0" applyFill="0" applyBorder="0" applyAlignment="0" applyProtection="0">
      <alignment horizontal="left"/>
    </xf>
    <xf numFmtId="214" fontId="12" fillId="0" borderId="0" applyNumberFormat="0" applyFill="0" applyBorder="0" applyAlignment="0" applyProtection="0">
      <alignment horizontal="left"/>
    </xf>
    <xf numFmtId="38" fontId="182" fillId="9" borderId="28" applyNumberFormat="0" applyFont="0" applyFill="0" applyAlignment="0" applyProtection="0">
      <alignment horizontal="center"/>
    </xf>
    <xf numFmtId="41" fontId="136" fillId="0" borderId="0" applyFont="0" applyFill="0" applyBorder="0" applyAlignment="0" applyProtection="0"/>
    <xf numFmtId="38" fontId="19" fillId="0" borderId="0" applyNumberFormat="0" applyFont="0" applyFill="0" applyBorder="0" applyAlignment="0"/>
    <xf numFmtId="0" fontId="183" fillId="43" borderId="0"/>
    <xf numFmtId="39" fontId="109" fillId="0" borderId="0"/>
    <xf numFmtId="0" fontId="40" fillId="0" borderId="0" applyFont="0" applyFill="0" applyBorder="0" applyAlignment="0" applyProtection="0"/>
    <xf numFmtId="0" fontId="51" fillId="0" borderId="0">
      <alignment vertical="top"/>
    </xf>
    <xf numFmtId="0" fontId="12" fillId="0" borderId="0"/>
    <xf numFmtId="0" fontId="12" fillId="0" borderId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110" fillId="0" borderId="0" applyNumberFormat="0" applyBorder="0"/>
    <xf numFmtId="0" fontId="167" fillId="0" borderId="0"/>
    <xf numFmtId="0" fontId="82" fillId="29" borderId="0">
      <alignment wrapText="1"/>
    </xf>
    <xf numFmtId="0" fontId="184" fillId="0" borderId="0"/>
    <xf numFmtId="40" fontId="111" fillId="0" borderId="0" applyBorder="0">
      <alignment horizontal="right"/>
    </xf>
    <xf numFmtId="0" fontId="185" fillId="0" borderId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0" fontId="186" fillId="0" borderId="0" applyBorder="0" applyProtection="0">
      <alignment vertical="center"/>
    </xf>
    <xf numFmtId="0" fontId="12" fillId="0" borderId="2" applyBorder="0" applyProtection="0">
      <alignment horizontal="right" vertical="center"/>
    </xf>
    <xf numFmtId="0" fontId="12" fillId="0" borderId="2" applyBorder="0" applyProtection="0">
      <alignment horizontal="right" vertical="center"/>
    </xf>
    <xf numFmtId="0" fontId="187" fillId="44" borderId="0" applyBorder="0" applyProtection="0">
      <alignment horizontal="centerContinuous" vertical="center"/>
    </xf>
    <xf numFmtId="0" fontId="187" fillId="45" borderId="2" applyBorder="0" applyProtection="0">
      <alignment horizontal="centerContinuous" vertical="center"/>
    </xf>
    <xf numFmtId="0" fontId="188" fillId="0" borderId="0" applyFill="0" applyBorder="0" applyProtection="0">
      <alignment horizontal="left"/>
    </xf>
    <xf numFmtId="0" fontId="157" fillId="0" borderId="13" applyFill="0" applyBorder="0" applyProtection="0">
      <alignment horizontal="left" vertical="top"/>
    </xf>
    <xf numFmtId="263" fontId="180" fillId="0" borderId="33" applyNumberFormat="0" applyFont="0" applyFill="0" applyAlignment="0" applyProtection="0">
      <alignment horizontal="left"/>
    </xf>
    <xf numFmtId="250" fontId="39" fillId="0" borderId="0" applyFont="0" applyFill="0" applyBorder="0" applyAlignment="0" applyProtection="0">
      <protection hidden="1"/>
    </xf>
    <xf numFmtId="49" fontId="166" fillId="0" borderId="0" applyFont="0" applyFill="0" applyBorder="0" applyAlignment="0" applyProtection="0">
      <protection hidden="1"/>
    </xf>
    <xf numFmtId="49" fontId="51" fillId="0" borderId="0" applyFill="0" applyBorder="0" applyAlignment="0"/>
    <xf numFmtId="49" fontId="51" fillId="0" borderId="0" applyFill="0" applyBorder="0" applyAlignment="0"/>
    <xf numFmtId="49" fontId="51" fillId="0" borderId="0" applyFill="0" applyBorder="0" applyAlignment="0"/>
    <xf numFmtId="215" fontId="105" fillId="0" borderId="0" applyFill="0" applyBorder="0" applyAlignment="0"/>
    <xf numFmtId="216" fontId="105" fillId="0" borderId="0" applyFill="0" applyBorder="0" applyAlignment="0"/>
    <xf numFmtId="265" fontId="142" fillId="0" borderId="0" applyFont="0" applyFill="0" applyBorder="0" applyAlignment="0" applyProtection="0">
      <protection locked="0"/>
    </xf>
    <xf numFmtId="0" fontId="189" fillId="0" borderId="0"/>
    <xf numFmtId="0" fontId="190" fillId="0" borderId="0"/>
    <xf numFmtId="0" fontId="191" fillId="0" borderId="0"/>
    <xf numFmtId="0" fontId="192" fillId="0" borderId="34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0" fontId="125" fillId="0" borderId="0"/>
    <xf numFmtId="0" fontId="34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93" fillId="0" borderId="0"/>
    <xf numFmtId="0" fontId="12" fillId="0" borderId="0" applyBorder="0"/>
    <xf numFmtId="0" fontId="12" fillId="0" borderId="0" applyBorder="0"/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232" fillId="0" borderId="46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38" fontId="12" fillId="0" borderId="2" applyNumberFormat="0" applyFont="0" applyFill="0" applyAlignment="0" applyProtection="0">
      <alignment horizontal="left" indent="1"/>
    </xf>
    <xf numFmtId="38" fontId="12" fillId="0" borderId="2" applyNumberFormat="0" applyFont="0" applyFill="0" applyAlignment="0" applyProtection="0">
      <alignment horizontal="left" indent="1"/>
    </xf>
    <xf numFmtId="183" fontId="48" fillId="0" borderId="0" applyFont="0" applyFill="0" applyBorder="0" applyAlignment="0" applyProtection="0"/>
    <xf numFmtId="181" fontId="63" fillId="0" borderId="0" applyFont="0" applyFill="0" applyBorder="0" applyAlignment="0" applyProtection="0"/>
    <xf numFmtId="38" fontId="12" fillId="0" borderId="0"/>
    <xf numFmtId="38" fontId="12" fillId="0" borderId="0"/>
    <xf numFmtId="0" fontId="194" fillId="0" borderId="0"/>
    <xf numFmtId="0" fontId="194" fillId="0" borderId="0"/>
    <xf numFmtId="5" fontId="195" fillId="22" borderId="36">
      <alignment vertical="top"/>
    </xf>
    <xf numFmtId="5" fontId="195" fillId="22" borderId="36">
      <alignment vertical="top"/>
    </xf>
    <xf numFmtId="5" fontId="195" fillId="22" borderId="36">
      <alignment vertical="top"/>
    </xf>
    <xf numFmtId="0" fontId="196" fillId="46" borderId="6">
      <alignment horizontal="left" vertical="center"/>
    </xf>
    <xf numFmtId="6" fontId="197" fillId="47" borderId="36"/>
    <xf numFmtId="6" fontId="197" fillId="47" borderId="36"/>
    <xf numFmtId="6" fontId="197" fillId="47" borderId="36"/>
    <xf numFmtId="5" fontId="161" fillId="0" borderId="36">
      <alignment horizontal="left" vertical="top"/>
    </xf>
    <xf numFmtId="5" fontId="161" fillId="0" borderId="36">
      <alignment horizontal="left" vertical="top"/>
    </xf>
    <xf numFmtId="5" fontId="161" fillId="0" borderId="36">
      <alignment horizontal="left" vertical="top"/>
    </xf>
    <xf numFmtId="0" fontId="198" fillId="48" borderId="0">
      <alignment horizontal="left" vertical="center"/>
    </xf>
    <xf numFmtId="5" fontId="199" fillId="0" borderId="30">
      <alignment horizontal="left" vertical="top"/>
    </xf>
    <xf numFmtId="0" fontId="200" fillId="0" borderId="30">
      <alignment horizontal="left" vertical="center"/>
    </xf>
    <xf numFmtId="38" fontId="122" fillId="0" borderId="0" applyFill="0" applyBorder="0" applyAlignment="0" applyProtection="0"/>
    <xf numFmtId="38" fontId="122" fillId="0" borderId="0" applyFill="0" applyBorder="0" applyAlignment="0" applyProtection="0"/>
    <xf numFmtId="0" fontId="36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38" fontId="12" fillId="49" borderId="0"/>
    <xf numFmtId="38" fontId="12" fillId="49" borderId="0"/>
    <xf numFmtId="38" fontId="122" fillId="0" borderId="0" applyFill="0" applyBorder="0" applyAlignment="0" applyProtection="0"/>
    <xf numFmtId="0" fontId="102" fillId="0" borderId="0" applyNumberFormat="0" applyFont="0" applyFill="0" applyBorder="0" applyProtection="0">
      <alignment horizontal="center" vertical="center" wrapText="1"/>
    </xf>
    <xf numFmtId="189" fontId="50" fillId="0" borderId="0" applyFont="0" applyFill="0" applyBorder="0" applyAlignment="0" applyProtection="0"/>
    <xf numFmtId="190" fontId="50" fillId="0" borderId="0" applyFont="0" applyFill="0" applyBorder="0" applyAlignment="0" applyProtection="0"/>
    <xf numFmtId="266" fontId="12" fillId="0" borderId="0" applyFont="0" applyFill="0" applyBorder="0" applyAlignment="0" applyProtection="0">
      <alignment horizontal="center"/>
    </xf>
    <xf numFmtId="266" fontId="12" fillId="0" borderId="0" applyFont="0" applyFill="0" applyBorder="0" applyAlignment="0" applyProtection="0">
      <alignment horizontal="center"/>
    </xf>
    <xf numFmtId="4" fontId="124" fillId="0" borderId="0"/>
    <xf numFmtId="0" fontId="19" fillId="0" borderId="0" applyFont="0" applyFill="0" applyBorder="0" applyAlignment="0" applyProtection="0">
      <alignment horizontal="right"/>
    </xf>
    <xf numFmtId="0" fontId="201" fillId="0" borderId="0" applyNumberFormat="0" applyFill="0" applyBorder="0" applyAlignment="0" applyProtection="0"/>
    <xf numFmtId="0" fontId="202" fillId="0" borderId="24" applyFont="0" applyFill="0" applyBorder="0" applyAlignment="0" applyProtection="0">
      <alignment horizontal="center"/>
      <protection hidden="1"/>
    </xf>
    <xf numFmtId="38" fontId="12" fillId="9" borderId="0" applyNumberFormat="0" applyFont="0" applyBorder="0" applyAlignment="0" applyProtection="0"/>
    <xf numFmtId="38" fontId="12" fillId="9" borderId="0" applyNumberFormat="0" applyFont="0" applyBorder="0" applyAlignment="0" applyProtection="0"/>
    <xf numFmtId="267" fontId="203" fillId="0" borderId="0" applyFont="0" applyFill="0" applyBorder="0" applyAlignment="0" applyProtection="0">
      <alignment horizontal="left"/>
    </xf>
    <xf numFmtId="0" fontId="113" fillId="0" borderId="0" applyNumberFormat="0" applyFill="0" applyBorder="0" applyAlignment="0" applyProtection="0">
      <alignment vertical="top"/>
      <protection locked="0"/>
    </xf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5" fontId="12" fillId="0" borderId="0" applyFont="0" applyFill="0" applyBorder="0" applyAlignment="0" applyProtection="0"/>
    <xf numFmtId="15" fontId="12" fillId="0" borderId="0" applyFont="0" applyFill="0" applyBorder="0" applyAlignment="0" applyProtection="0"/>
    <xf numFmtId="169" fontId="1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17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64" fillId="25" borderId="8" applyNumberFormat="0" applyAlignment="0" applyProtection="0"/>
    <xf numFmtId="0" fontId="65" fillId="0" borderId="22" applyNumberFormat="0" applyFill="0" applyAlignment="0" applyProtection="0"/>
    <xf numFmtId="0" fontId="66" fillId="4" borderId="0" applyNumberFormat="0" applyBorder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5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73" fillId="0" borderId="0" applyFont="0" applyFill="0" applyBorder="0" applyAlignment="0" applyProtection="0"/>
    <xf numFmtId="39" fontId="204" fillId="0" borderId="0"/>
    <xf numFmtId="0" fontId="12" fillId="0" borderId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5" fillId="34" borderId="0" applyNumberFormat="0" applyBorder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92" fontId="73" fillId="0" borderId="0" applyFont="0" applyFill="0" applyBorder="0" applyAlignment="0" applyProtection="0"/>
    <xf numFmtId="193" fontId="73" fillId="0" borderId="0" applyFont="0" applyFill="0" applyBorder="0" applyAlignment="0" applyProtection="0"/>
    <xf numFmtId="191" fontId="48" fillId="0" borderId="0" applyFont="0" applyFill="0" applyBorder="0" applyAlignment="0" applyProtection="0"/>
    <xf numFmtId="192" fontId="48" fillId="0" borderId="0" applyFont="0" applyFill="0" applyBorder="0" applyAlignment="0" applyProtection="0"/>
    <xf numFmtId="0" fontId="109" fillId="0" borderId="0"/>
    <xf numFmtId="38" fontId="52" fillId="0" borderId="0" applyFont="0" applyFill="0" applyBorder="0" applyAlignment="0" applyProtection="0"/>
    <xf numFmtId="0" fontId="73" fillId="0" borderId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21" borderId="0" applyNumberFormat="0" applyBorder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77" fillId="0" borderId="18" applyNumberFormat="0" applyFill="0" applyAlignment="0" applyProtection="0"/>
    <xf numFmtId="0" fontId="78" fillId="0" borderId="19" applyNumberFormat="0" applyFill="0" applyAlignment="0" applyProtection="0"/>
    <xf numFmtId="0" fontId="79" fillId="0" borderId="20" applyNumberFormat="0" applyFill="0" applyAlignment="0" applyProtection="0"/>
    <xf numFmtId="0" fontId="79" fillId="0" borderId="0" applyNumberFormat="0" applyFill="0" applyBorder="0" applyAlignment="0" applyProtection="0"/>
    <xf numFmtId="0" fontId="205" fillId="0" borderId="0" applyFont="0" applyFill="0" applyBorder="0" applyAlignment="0" applyProtection="0"/>
    <xf numFmtId="0" fontId="205" fillId="0" borderId="0" applyFont="0" applyFill="0" applyBorder="0" applyAlignment="0" applyProtection="0"/>
    <xf numFmtId="0" fontId="92" fillId="0" borderId="0">
      <alignment vertical="center"/>
    </xf>
    <xf numFmtId="40" fontId="206" fillId="0" borderId="0" applyFont="0" applyFill="0" applyBorder="0" applyAlignment="0" applyProtection="0"/>
    <xf numFmtId="38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9" fontId="207" fillId="0" borderId="0" applyFont="0" applyFill="0" applyBorder="0" applyAlignment="0" applyProtection="0"/>
    <xf numFmtId="0" fontId="208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167" fontId="209" fillId="0" borderId="0" applyFont="0" applyFill="0" applyBorder="0" applyAlignment="0" applyProtection="0"/>
    <xf numFmtId="169" fontId="209" fillId="0" borderId="0" applyFont="0" applyFill="0" applyBorder="0" applyAlignment="0" applyProtection="0"/>
    <xf numFmtId="236" fontId="210" fillId="0" borderId="0" applyFont="0" applyFill="0" applyBorder="0" applyAlignment="0" applyProtection="0"/>
    <xf numFmtId="237" fontId="210" fillId="0" borderId="0" applyFont="0" applyFill="0" applyBorder="0" applyAlignment="0" applyProtection="0"/>
    <xf numFmtId="0" fontId="211" fillId="0" borderId="0"/>
    <xf numFmtId="200" fontId="109" fillId="0" borderId="0"/>
    <xf numFmtId="167" fontId="121" fillId="0" borderId="0" applyFont="0" applyFill="0" applyBorder="0" applyAlignment="0" applyProtection="0"/>
    <xf numFmtId="169" fontId="121" fillId="0" borderId="0" applyFont="0" applyFill="0" applyBorder="0" applyAlignment="0" applyProtection="0"/>
    <xf numFmtId="0" fontId="12" fillId="0" borderId="0"/>
    <xf numFmtId="0" fontId="114" fillId="0" borderId="0"/>
    <xf numFmtId="41" fontId="2" fillId="0" borderId="0" applyFont="0" applyFill="0" applyBorder="0" applyAlignment="0" applyProtection="0"/>
    <xf numFmtId="0" fontId="212" fillId="0" borderId="0"/>
    <xf numFmtId="0" fontId="115" fillId="0" borderId="0" applyNumberFormat="0" applyFill="0" applyBorder="0" applyAlignment="0" applyProtection="0">
      <alignment vertical="top"/>
      <protection locked="0"/>
    </xf>
    <xf numFmtId="217" fontId="121" fillId="0" borderId="0" applyFont="0" applyFill="0" applyBorder="0" applyAlignment="0" applyProtection="0"/>
    <xf numFmtId="268" fontId="213" fillId="0" borderId="0" applyFont="0" applyFill="0" applyBorder="0" applyAlignment="0" applyProtection="0"/>
    <xf numFmtId="218" fontId="121" fillId="0" borderId="0" applyFont="0" applyFill="0" applyBorder="0" applyAlignment="0" applyProtection="0"/>
    <xf numFmtId="9" fontId="234" fillId="0" borderId="0" applyFont="0" applyFill="0" applyBorder="0" applyAlignment="0" applyProtection="0"/>
  </cellStyleXfs>
  <cellXfs count="218">
    <xf numFmtId="0" fontId="0" fillId="0" borderId="0" xfId="0"/>
    <xf numFmtId="37" fontId="6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7" fontId="6" fillId="0" borderId="0" xfId="335" applyNumberFormat="1" applyFont="1" applyFill="1" applyAlignment="1">
      <alignment vertical="center"/>
    </xf>
    <xf numFmtId="37" fontId="6" fillId="0" borderId="0" xfId="335" applyNumberFormat="1" applyFont="1" applyFill="1" applyAlignment="1">
      <alignment horizontal="center" vertical="center"/>
    </xf>
    <xf numFmtId="169" fontId="6" fillId="0" borderId="0" xfId="335" applyFont="1" applyFill="1" applyAlignment="1">
      <alignment vertical="center"/>
    </xf>
    <xf numFmtId="169" fontId="6" fillId="0" borderId="0" xfId="335" applyFont="1" applyFill="1" applyAlignment="1">
      <alignment horizontal="left" vertical="center" indent="2"/>
    </xf>
    <xf numFmtId="170" fontId="6" fillId="0" borderId="0" xfId="335" applyNumberFormat="1" applyFont="1" applyFill="1" applyAlignment="1">
      <alignment vertical="center"/>
    </xf>
    <xf numFmtId="170" fontId="6" fillId="0" borderId="0" xfId="335" applyNumberFormat="1" applyFont="1" applyFill="1" applyBorder="1" applyAlignment="1">
      <alignment vertical="center"/>
    </xf>
    <xf numFmtId="37" fontId="3" fillId="0" borderId="0" xfId="335" applyNumberFormat="1" applyFont="1" applyFill="1" applyAlignment="1">
      <alignment vertical="center"/>
    </xf>
    <xf numFmtId="37" fontId="3" fillId="0" borderId="0" xfId="335" applyNumberFormat="1" applyFont="1" applyFill="1" applyBorder="1" applyAlignment="1">
      <alignment vertical="center"/>
    </xf>
    <xf numFmtId="37" fontId="6" fillId="0" borderId="0" xfId="335" applyNumberFormat="1" applyFont="1" applyFill="1" applyAlignment="1">
      <alignment horizontal="right" vertical="center"/>
    </xf>
    <xf numFmtId="37" fontId="6" fillId="0" borderId="0" xfId="0" applyNumberFormat="1" applyFont="1" applyAlignment="1">
      <alignment horizontal="right" vertical="center"/>
    </xf>
    <xf numFmtId="169" fontId="3" fillId="0" borderId="0" xfId="335" applyFont="1" applyFill="1" applyAlignment="1">
      <alignment vertical="center"/>
    </xf>
    <xf numFmtId="171" fontId="6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Border="1" applyAlignment="1">
      <alignment vertical="center"/>
    </xf>
    <xf numFmtId="170" fontId="3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Alignment="1">
      <alignment horizontal="right" vertical="center"/>
    </xf>
    <xf numFmtId="37" fontId="6" fillId="0" borderId="15" xfId="0" applyNumberFormat="1" applyFont="1" applyBorder="1" applyAlignment="1">
      <alignment horizontal="right" vertical="center"/>
    </xf>
    <xf numFmtId="3" fontId="10" fillId="0" borderId="0" xfId="389" applyNumberFormat="1" applyFont="1" applyFill="1" applyAlignment="1">
      <alignment vertical="center"/>
    </xf>
    <xf numFmtId="0" fontId="11" fillId="0" borderId="0" xfId="818" applyFont="1" applyAlignment="1">
      <alignment horizontal="right" vertical="center"/>
    </xf>
    <xf numFmtId="0" fontId="10" fillId="0" borderId="0" xfId="818" applyFont="1" applyAlignment="1">
      <alignment vertical="center"/>
    </xf>
    <xf numFmtId="0" fontId="5" fillId="0" borderId="0" xfId="818" applyFont="1" applyAlignment="1">
      <alignment vertical="center"/>
    </xf>
    <xf numFmtId="0" fontId="6" fillId="0" borderId="0" xfId="818" applyFont="1" applyAlignment="1">
      <alignment vertical="center"/>
    </xf>
    <xf numFmtId="0" fontId="6" fillId="0" borderId="0" xfId="818" applyFont="1" applyAlignment="1">
      <alignment horizontal="center" vertical="center"/>
    </xf>
    <xf numFmtId="170" fontId="3" fillId="0" borderId="0" xfId="335" applyNumberFormat="1" applyFont="1" applyFill="1" applyAlignment="1">
      <alignment horizontal="right" vertical="center"/>
    </xf>
    <xf numFmtId="37" fontId="3" fillId="0" borderId="0" xfId="818" applyNumberFormat="1" applyFont="1" applyAlignment="1">
      <alignment vertical="center"/>
    </xf>
    <xf numFmtId="0" fontId="4" fillId="0" borderId="0" xfId="818" applyFont="1" applyAlignment="1">
      <alignment vertical="center"/>
    </xf>
    <xf numFmtId="0" fontId="3" fillId="0" borderId="0" xfId="818" applyFont="1" applyAlignment="1">
      <alignment horizontal="center" vertical="center"/>
    </xf>
    <xf numFmtId="0" fontId="3" fillId="0" borderId="0" xfId="818" applyFont="1" applyAlignment="1">
      <alignment vertical="center"/>
    </xf>
    <xf numFmtId="172" fontId="6" fillId="0" borderId="0" xfId="335" applyNumberFormat="1" applyFont="1" applyFill="1" applyAlignment="1">
      <alignment vertical="center"/>
    </xf>
    <xf numFmtId="170" fontId="6" fillId="0" borderId="15" xfId="335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169" fontId="6" fillId="0" borderId="0" xfId="335" applyFont="1" applyFill="1" applyBorder="1" applyAlignment="1">
      <alignment horizontal="right" vertical="center"/>
    </xf>
    <xf numFmtId="0" fontId="7" fillId="0" borderId="0" xfId="818" applyFont="1" applyAlignment="1">
      <alignment vertical="center"/>
    </xf>
    <xf numFmtId="0" fontId="3" fillId="0" borderId="0" xfId="818" applyFont="1" applyAlignment="1">
      <alignment horizontal="left" vertical="center" indent="2"/>
    </xf>
    <xf numFmtId="37" fontId="3" fillId="0" borderId="0" xfId="818" applyNumberFormat="1" applyFont="1" applyAlignment="1">
      <alignment horizontal="right" vertical="center"/>
    </xf>
    <xf numFmtId="0" fontId="3" fillId="0" borderId="0" xfId="818" applyFont="1" applyAlignment="1">
      <alignment horizontal="left" vertical="center" indent="4"/>
    </xf>
    <xf numFmtId="167" fontId="3" fillId="0" borderId="0" xfId="818" applyNumberFormat="1" applyFont="1" applyAlignment="1">
      <alignment vertical="center"/>
    </xf>
    <xf numFmtId="37" fontId="6" fillId="0" borderId="0" xfId="818" applyNumberFormat="1" applyFont="1" applyAlignment="1">
      <alignment horizontal="left" vertical="center" indent="2"/>
    </xf>
    <xf numFmtId="169" fontId="5" fillId="0" borderId="0" xfId="335" applyFont="1" applyFill="1" applyBorder="1" applyAlignment="1">
      <alignment vertical="center"/>
    </xf>
    <xf numFmtId="0" fontId="15" fillId="0" borderId="0" xfId="818" applyFont="1" applyAlignment="1">
      <alignment vertical="center"/>
    </xf>
    <xf numFmtId="173" fontId="6" fillId="0" borderId="0" xfId="335" applyNumberFormat="1" applyFont="1" applyFill="1" applyAlignment="1">
      <alignment vertical="center"/>
    </xf>
    <xf numFmtId="171" fontId="3" fillId="0" borderId="0" xfId="335" applyNumberFormat="1" applyFont="1" applyFill="1" applyBorder="1" applyAlignment="1">
      <alignment horizontal="center" vertical="center"/>
    </xf>
    <xf numFmtId="37" fontId="3" fillId="0" borderId="0" xfId="335" applyNumberFormat="1" applyFont="1" applyFill="1" applyBorder="1" applyAlignment="1">
      <alignment horizontal="center" vertical="center"/>
    </xf>
    <xf numFmtId="49" fontId="6" fillId="0" borderId="0" xfId="335" applyNumberFormat="1" applyFont="1" applyFill="1" applyAlignment="1">
      <alignment horizontal="center" vertical="center"/>
    </xf>
    <xf numFmtId="49" fontId="6" fillId="0" borderId="0" xfId="335" applyNumberFormat="1" applyFont="1" applyFill="1" applyBorder="1" applyAlignment="1">
      <alignment horizontal="center" vertical="center"/>
    </xf>
    <xf numFmtId="172" fontId="6" fillId="0" borderId="0" xfId="335" applyNumberFormat="1" applyFont="1" applyFill="1" applyBorder="1" applyAlignment="1">
      <alignment vertical="center"/>
    </xf>
    <xf numFmtId="0" fontId="16" fillId="0" borderId="0" xfId="818" applyFont="1" applyAlignment="1">
      <alignment horizontal="right" vertical="center"/>
    </xf>
    <xf numFmtId="0" fontId="16" fillId="0" borderId="0" xfId="818" applyFont="1" applyAlignment="1">
      <alignment horizontal="center" vertical="center"/>
    </xf>
    <xf numFmtId="3" fontId="17" fillId="0" borderId="0" xfId="389" applyNumberFormat="1" applyFont="1" applyFill="1" applyAlignment="1">
      <alignment vertical="center"/>
    </xf>
    <xf numFmtId="0" fontId="16" fillId="0" borderId="0" xfId="818" applyFont="1" applyAlignment="1">
      <alignment vertical="center"/>
    </xf>
    <xf numFmtId="0" fontId="17" fillId="0" borderId="0" xfId="818" applyFont="1" applyAlignment="1">
      <alignment vertical="center"/>
    </xf>
    <xf numFmtId="0" fontId="17" fillId="0" borderId="0" xfId="818" applyFont="1" applyAlignment="1">
      <alignment horizontal="center" vertical="center"/>
    </xf>
    <xf numFmtId="37" fontId="17" fillId="0" borderId="0" xfId="335" applyNumberFormat="1" applyFont="1" applyFill="1" applyBorder="1" applyAlignment="1">
      <alignment vertical="center"/>
    </xf>
    <xf numFmtId="37" fontId="17" fillId="0" borderId="0" xfId="335" applyNumberFormat="1" applyFont="1" applyFill="1" applyAlignment="1">
      <alignment vertical="center"/>
    </xf>
    <xf numFmtId="37" fontId="17" fillId="0" borderId="0" xfId="389" applyNumberFormat="1" applyFont="1" applyFill="1" applyAlignment="1">
      <alignment vertical="center"/>
    </xf>
    <xf numFmtId="37" fontId="17" fillId="0" borderId="0" xfId="389" applyNumberFormat="1" applyFont="1" applyFill="1" applyBorder="1" applyAlignment="1">
      <alignment vertical="center"/>
    </xf>
    <xf numFmtId="172" fontId="17" fillId="0" borderId="0" xfId="335" applyNumberFormat="1" applyFont="1" applyFill="1" applyAlignment="1">
      <alignment vertical="center"/>
    </xf>
    <xf numFmtId="172" fontId="17" fillId="0" borderId="0" xfId="335" applyNumberFormat="1" applyFont="1" applyFill="1" applyBorder="1" applyAlignment="1">
      <alignment vertical="center"/>
    </xf>
    <xf numFmtId="37" fontId="17" fillId="0" borderId="0" xfId="389" applyNumberFormat="1" applyFont="1" applyFill="1" applyAlignment="1">
      <alignment horizontal="right" vertical="center"/>
    </xf>
    <xf numFmtId="37" fontId="17" fillId="0" borderId="0" xfId="389" applyNumberFormat="1" applyFont="1" applyFill="1" applyBorder="1" applyAlignment="1">
      <alignment horizontal="right" vertical="center"/>
    </xf>
    <xf numFmtId="37" fontId="17" fillId="0" borderId="15" xfId="335" applyNumberFormat="1" applyFont="1" applyFill="1" applyBorder="1" applyAlignment="1">
      <alignment vertical="center"/>
    </xf>
    <xf numFmtId="171" fontId="6" fillId="0" borderId="0" xfId="335" quotePrefix="1" applyNumberFormat="1" applyFont="1" applyFill="1" applyBorder="1" applyAlignment="1">
      <alignment horizontal="right" vertical="center" indent="1"/>
    </xf>
    <xf numFmtId="37" fontId="6" fillId="0" borderId="0" xfId="335" quotePrefix="1" applyNumberFormat="1" applyFont="1" applyFill="1" applyBorder="1" applyAlignment="1">
      <alignment horizontal="right" vertical="center"/>
    </xf>
    <xf numFmtId="172" fontId="6" fillId="0" borderId="2" xfId="335" applyNumberFormat="1" applyFont="1" applyFill="1" applyBorder="1" applyAlignment="1">
      <alignment vertical="center"/>
    </xf>
    <xf numFmtId="172" fontId="6" fillId="0" borderId="0" xfId="335" applyNumberFormat="1" applyFont="1" applyFill="1" applyBorder="1" applyAlignment="1">
      <alignment horizontal="right" vertical="center" indent="1"/>
    </xf>
    <xf numFmtId="3" fontId="17" fillId="0" borderId="0" xfId="389" applyNumberFormat="1" applyFont="1" applyFill="1" applyBorder="1" applyAlignment="1">
      <alignment vertical="center"/>
    </xf>
    <xf numFmtId="171" fontId="6" fillId="0" borderId="0" xfId="335" applyNumberFormat="1" applyFont="1" applyFill="1" applyAlignment="1">
      <alignment horizontal="center" vertical="center"/>
    </xf>
    <xf numFmtId="174" fontId="6" fillId="0" borderId="2" xfId="335" applyNumberFormat="1" applyFont="1" applyFill="1" applyBorder="1" applyAlignment="1">
      <alignment vertical="center"/>
    </xf>
    <xf numFmtId="170" fontId="6" fillId="0" borderId="0" xfId="335" applyNumberFormat="1" applyFont="1" applyFill="1" applyBorder="1" applyAlignment="1">
      <alignment horizontal="center" vertical="center"/>
    </xf>
    <xf numFmtId="175" fontId="17" fillId="0" borderId="0" xfId="335" applyNumberFormat="1" applyFont="1" applyFill="1" applyAlignment="1">
      <alignment vertical="center"/>
    </xf>
    <xf numFmtId="175" fontId="17" fillId="0" borderId="15" xfId="335" applyNumberFormat="1" applyFont="1" applyFill="1" applyBorder="1" applyAlignment="1">
      <alignment vertical="center"/>
    </xf>
    <xf numFmtId="173" fontId="6" fillId="0" borderId="15" xfId="335" applyNumberFormat="1" applyFont="1" applyFill="1" applyBorder="1" applyAlignment="1">
      <alignment vertical="center"/>
    </xf>
    <xf numFmtId="174" fontId="6" fillId="0" borderId="0" xfId="335" applyNumberFormat="1" applyFont="1" applyFill="1" applyBorder="1" applyAlignment="1">
      <alignment vertical="center"/>
    </xf>
    <xf numFmtId="174" fontId="6" fillId="0" borderId="17" xfId="335" applyNumberFormat="1" applyFont="1" applyFill="1" applyBorder="1" applyAlignment="1">
      <alignment vertical="center"/>
    </xf>
    <xf numFmtId="170" fontId="6" fillId="0" borderId="2" xfId="335" applyNumberFormat="1" applyFont="1" applyFill="1" applyBorder="1" applyAlignment="1">
      <alignment horizontal="center" vertical="center"/>
    </xf>
    <xf numFmtId="170" fontId="6" fillId="0" borderId="17" xfId="335" applyNumberFormat="1" applyFont="1" applyFill="1" applyBorder="1" applyAlignment="1">
      <alignment horizontal="center" vertical="center"/>
    </xf>
    <xf numFmtId="173" fontId="6" fillId="0" borderId="17" xfId="335" applyNumberFormat="1" applyFont="1" applyFill="1" applyBorder="1" applyAlignment="1">
      <alignment vertical="center"/>
    </xf>
    <xf numFmtId="173" fontId="6" fillId="0" borderId="2" xfId="335" applyNumberFormat="1" applyFont="1" applyFill="1" applyBorder="1" applyAlignment="1">
      <alignment vertical="center"/>
    </xf>
    <xf numFmtId="173" fontId="6" fillId="0" borderId="0" xfId="335" applyNumberFormat="1" applyFont="1" applyFill="1" applyBorder="1" applyAlignment="1">
      <alignment vertical="center"/>
    </xf>
    <xf numFmtId="170" fontId="6" fillId="0" borderId="17" xfId="335" applyNumberFormat="1" applyFont="1" applyFill="1" applyBorder="1" applyAlignment="1">
      <alignment vertical="center"/>
    </xf>
    <xf numFmtId="170" fontId="6" fillId="0" borderId="37" xfId="335" applyNumberFormat="1" applyFont="1" applyFill="1" applyBorder="1" applyAlignment="1">
      <alignment vertical="center"/>
    </xf>
    <xf numFmtId="174" fontId="18" fillId="0" borderId="0" xfId="335" applyNumberFormat="1" applyFont="1" applyFill="1" applyBorder="1" applyAlignment="1">
      <alignment vertical="center"/>
    </xf>
    <xf numFmtId="174" fontId="18" fillId="0" borderId="15" xfId="335" applyNumberFormat="1" applyFont="1" applyFill="1" applyBorder="1" applyAlignment="1">
      <alignment vertical="center"/>
    </xf>
    <xf numFmtId="170" fontId="18" fillId="0" borderId="0" xfId="335" applyNumberFormat="1" applyFont="1" applyFill="1" applyBorder="1" applyAlignment="1">
      <alignment horizontal="center" vertical="center"/>
    </xf>
    <xf numFmtId="170" fontId="18" fillId="0" borderId="15" xfId="335" applyNumberFormat="1" applyFont="1" applyFill="1" applyBorder="1" applyAlignment="1">
      <alignment horizontal="center" vertical="center"/>
    </xf>
    <xf numFmtId="170" fontId="6" fillId="0" borderId="15" xfId="335" applyNumberFormat="1" applyFont="1" applyFill="1" applyBorder="1" applyAlignment="1">
      <alignment horizontal="center" vertical="center"/>
    </xf>
    <xf numFmtId="174" fontId="6" fillId="0" borderId="15" xfId="335" applyNumberFormat="1" applyFont="1" applyFill="1" applyBorder="1" applyAlignment="1">
      <alignment vertical="center"/>
    </xf>
    <xf numFmtId="0" fontId="16" fillId="0" borderId="32" xfId="826" applyFont="1" applyBorder="1" applyAlignment="1">
      <alignment horizontal="center" vertical="center"/>
    </xf>
    <xf numFmtId="170" fontId="3" fillId="0" borderId="0" xfId="818" applyNumberFormat="1" applyFont="1" applyAlignment="1">
      <alignment vertical="center"/>
    </xf>
    <xf numFmtId="0" fontId="16" fillId="0" borderId="0" xfId="826" applyFont="1" applyAlignment="1">
      <alignment horizontal="center" vertical="center"/>
    </xf>
    <xf numFmtId="175" fontId="17" fillId="0" borderId="0" xfId="335" applyNumberFormat="1" applyFont="1" applyFill="1" applyBorder="1" applyAlignment="1">
      <alignment vertical="center"/>
    </xf>
    <xf numFmtId="37" fontId="3" fillId="0" borderId="0" xfId="0" applyNumberFormat="1" applyFont="1" applyAlignment="1">
      <alignment vertical="center"/>
    </xf>
    <xf numFmtId="176" fontId="17" fillId="0" borderId="0" xfId="335" applyNumberFormat="1" applyFont="1" applyFill="1" applyAlignment="1">
      <alignment vertical="center"/>
    </xf>
    <xf numFmtId="172" fontId="17" fillId="0" borderId="0" xfId="335" applyNumberFormat="1" applyFont="1" applyFill="1" applyAlignment="1">
      <alignment horizontal="right" vertical="center"/>
    </xf>
    <xf numFmtId="37" fontId="6" fillId="0" borderId="0" xfId="335" applyNumberFormat="1" applyFont="1" applyFill="1" applyBorder="1" applyAlignment="1">
      <alignment horizontal="center" vertical="center"/>
    </xf>
    <xf numFmtId="37" fontId="6" fillId="0" borderId="0" xfId="335" applyNumberFormat="1" applyFont="1" applyFill="1" applyBorder="1" applyAlignment="1">
      <alignment horizontal="right" vertical="center"/>
    </xf>
    <xf numFmtId="37" fontId="20" fillId="0" borderId="0" xfId="335" applyNumberFormat="1" applyFont="1" applyFill="1" applyAlignment="1">
      <alignment vertical="center"/>
    </xf>
    <xf numFmtId="0" fontId="4" fillId="0" borderId="0" xfId="818" applyFont="1" applyAlignment="1">
      <alignment horizontal="center" vertical="center"/>
    </xf>
    <xf numFmtId="0" fontId="5" fillId="0" borderId="0" xfId="818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0" xfId="894"/>
    <xf numFmtId="0" fontId="12" fillId="0" borderId="0" xfId="894" applyAlignment="1">
      <alignment horizontal="center"/>
    </xf>
    <xf numFmtId="170" fontId="10" fillId="0" borderId="0" xfId="818" applyNumberFormat="1" applyFont="1" applyAlignment="1">
      <alignment vertical="center"/>
    </xf>
    <xf numFmtId="170" fontId="16" fillId="0" borderId="0" xfId="818" applyNumberFormat="1" applyFont="1" applyAlignment="1">
      <alignment horizontal="center" vertical="center"/>
    </xf>
    <xf numFmtId="175" fontId="16" fillId="0" borderId="0" xfId="818" applyNumberFormat="1" applyFont="1" applyAlignment="1">
      <alignment horizontal="center" vertical="center"/>
    </xf>
    <xf numFmtId="170" fontId="16" fillId="0" borderId="0" xfId="818" applyNumberFormat="1" applyFont="1" applyAlignment="1">
      <alignment vertical="center"/>
    </xf>
    <xf numFmtId="170" fontId="17" fillId="0" borderId="0" xfId="335" applyNumberFormat="1" applyFont="1" applyFill="1" applyBorder="1" applyAlignment="1">
      <alignment horizontal="center" vertical="center"/>
    </xf>
    <xf numFmtId="175" fontId="10" fillId="0" borderId="0" xfId="818" applyNumberFormat="1" applyFont="1" applyAlignment="1">
      <alignment vertical="center"/>
    </xf>
    <xf numFmtId="170" fontId="7" fillId="0" borderId="0" xfId="818" applyNumberFormat="1" applyFont="1" applyAlignment="1">
      <alignment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416" applyNumberFormat="1" applyFont="1" applyFill="1" applyAlignment="1">
      <alignment horizontal="right" vertical="center"/>
    </xf>
    <xf numFmtId="171" fontId="3" fillId="0" borderId="2" xfId="335" applyNumberFormat="1" applyFont="1" applyFill="1" applyBorder="1" applyAlignment="1">
      <alignment horizontal="center" vertical="center"/>
    </xf>
    <xf numFmtId="43" fontId="6" fillId="0" borderId="0" xfId="335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37" fontId="6" fillId="0" borderId="0" xfId="864" applyNumberFormat="1" applyFont="1" applyFill="1" applyAlignment="1">
      <alignment vertical="center"/>
    </xf>
    <xf numFmtId="0" fontId="0" fillId="0" borderId="0" xfId="0" applyFill="1"/>
    <xf numFmtId="0" fontId="6" fillId="0" borderId="0" xfId="818" applyFont="1" applyFill="1" applyAlignment="1">
      <alignment vertical="center"/>
    </xf>
    <xf numFmtId="0" fontId="5" fillId="0" borderId="0" xfId="818" applyFont="1" applyFill="1" applyAlignment="1">
      <alignment vertical="center"/>
    </xf>
    <xf numFmtId="0" fontId="4" fillId="0" borderId="0" xfId="818" applyFont="1" applyFill="1" applyAlignment="1">
      <alignment horizontal="center" vertical="center"/>
    </xf>
    <xf numFmtId="0" fontId="4" fillId="0" borderId="0" xfId="818" applyFont="1" applyFill="1" applyAlignment="1">
      <alignment vertical="center"/>
    </xf>
    <xf numFmtId="0" fontId="3" fillId="0" borderId="0" xfId="818" applyFont="1" applyFill="1" applyAlignment="1">
      <alignment vertical="center"/>
    </xf>
    <xf numFmtId="167" fontId="6" fillId="0" borderId="0" xfId="818" applyNumberFormat="1" applyFont="1" applyFill="1" applyAlignment="1">
      <alignment vertical="center"/>
    </xf>
    <xf numFmtId="0" fontId="6" fillId="0" borderId="0" xfId="818" applyFont="1" applyFill="1" applyAlignment="1">
      <alignment horizontal="center" vertical="center"/>
    </xf>
    <xf numFmtId="37" fontId="6" fillId="0" borderId="0" xfId="818" applyNumberFormat="1" applyFont="1" applyFill="1" applyAlignment="1">
      <alignment vertical="center"/>
    </xf>
    <xf numFmtId="0" fontId="6" fillId="0" borderId="0" xfId="818" applyFont="1" applyFill="1" applyAlignment="1">
      <alignment horizontal="left" vertical="center" indent="2"/>
    </xf>
    <xf numFmtId="0" fontId="6" fillId="0" borderId="0" xfId="818" quotePrefix="1" applyFont="1" applyFill="1" applyAlignment="1">
      <alignment vertical="center"/>
    </xf>
    <xf numFmtId="0" fontId="6" fillId="0" borderId="0" xfId="818" applyFont="1" applyFill="1" applyAlignment="1">
      <alignment horizontal="left" vertical="center" indent="3"/>
    </xf>
    <xf numFmtId="37" fontId="6" fillId="0" borderId="0" xfId="818" applyNumberFormat="1" applyFont="1" applyFill="1" applyAlignment="1">
      <alignment horizontal="right" vertical="center"/>
    </xf>
    <xf numFmtId="37" fontId="6" fillId="0" borderId="0" xfId="0" applyNumberFormat="1" applyFont="1" applyFill="1" applyAlignment="1">
      <alignment horizontal="right" vertical="center"/>
    </xf>
    <xf numFmtId="37" fontId="6" fillId="0" borderId="0" xfId="818" applyNumberFormat="1" applyFont="1" applyFill="1" applyAlignment="1">
      <alignment horizontal="left" vertical="center" indent="2"/>
    </xf>
    <xf numFmtId="37" fontId="6" fillId="0" borderId="0" xfId="818" quotePrefix="1" applyNumberFormat="1" applyFont="1" applyFill="1" applyAlignment="1">
      <alignment horizontal="right" vertical="center"/>
    </xf>
    <xf numFmtId="37" fontId="3" fillId="0" borderId="0" xfId="0" applyNumberFormat="1" applyFont="1" applyFill="1" applyAlignment="1">
      <alignment horizontal="right" vertical="center"/>
    </xf>
    <xf numFmtId="37" fontId="6" fillId="0" borderId="0" xfId="818" applyNumberFormat="1" applyFont="1" applyFill="1" applyAlignment="1">
      <alignment horizontal="left" vertical="center" indent="3"/>
    </xf>
    <xf numFmtId="37" fontId="6" fillId="0" borderId="0" xfId="818" applyNumberFormat="1" applyFont="1" applyFill="1" applyAlignment="1">
      <alignment horizontal="left" vertical="center" indent="5"/>
    </xf>
    <xf numFmtId="37" fontId="6" fillId="0" borderId="0" xfId="818" applyNumberFormat="1" applyFont="1" applyFill="1" applyAlignment="1">
      <alignment horizontal="center" vertical="center"/>
    </xf>
    <xf numFmtId="37" fontId="5" fillId="0" borderId="0" xfId="818" applyNumberFormat="1" applyFont="1" applyFill="1" applyAlignment="1">
      <alignment horizontal="center" vertical="center"/>
    </xf>
    <xf numFmtId="37" fontId="6" fillId="0" borderId="0" xfId="818" applyNumberFormat="1" applyFont="1" applyFill="1" applyAlignment="1">
      <alignment horizontal="left" vertical="center" indent="4"/>
    </xf>
    <xf numFmtId="37" fontId="5" fillId="0" borderId="0" xfId="818" applyNumberFormat="1" applyFont="1" applyFill="1" applyAlignment="1">
      <alignment vertical="center"/>
    </xf>
    <xf numFmtId="38" fontId="6" fillId="0" borderId="0" xfId="818" applyNumberFormat="1" applyFont="1" applyFill="1" applyAlignment="1">
      <alignment vertical="center"/>
    </xf>
    <xf numFmtId="0" fontId="6" fillId="0" borderId="0" xfId="864" applyFont="1" applyFill="1" applyAlignment="1">
      <alignment vertical="center"/>
    </xf>
    <xf numFmtId="0" fontId="5" fillId="0" borderId="0" xfId="864" applyFont="1" applyFill="1" applyAlignment="1">
      <alignment vertical="center"/>
    </xf>
    <xf numFmtId="37" fontId="6" fillId="0" borderId="0" xfId="0" applyNumberFormat="1" applyFont="1" applyFill="1" applyAlignment="1">
      <alignment vertical="center"/>
    </xf>
    <xf numFmtId="0" fontId="6" fillId="0" borderId="0" xfId="864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867" applyFont="1" applyFill="1" applyAlignment="1">
      <alignment vertical="center"/>
    </xf>
    <xf numFmtId="0" fontId="5" fillId="0" borderId="0" xfId="867" applyFont="1" applyFill="1" applyAlignment="1">
      <alignment horizontal="left" vertical="center" indent="1"/>
    </xf>
    <xf numFmtId="0" fontId="6" fillId="0" borderId="0" xfId="867" applyFont="1" applyFill="1" applyAlignment="1">
      <alignment horizontal="left" vertical="center" indent="2"/>
    </xf>
    <xf numFmtId="0" fontId="6" fillId="0" borderId="0" xfId="867" applyFont="1" applyFill="1" applyAlignment="1">
      <alignment horizontal="left" vertical="center" indent="3"/>
    </xf>
    <xf numFmtId="2" fontId="6" fillId="0" borderId="0" xfId="864" applyNumberFormat="1" applyFont="1" applyFill="1" applyAlignment="1">
      <alignment vertical="center"/>
    </xf>
    <xf numFmtId="0" fontId="5" fillId="0" borderId="0" xfId="864" applyFont="1" applyFill="1" applyAlignment="1">
      <alignment horizontal="right" vertical="center"/>
    </xf>
    <xf numFmtId="169" fontId="6" fillId="0" borderId="0" xfId="864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67" fontId="6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 indent="2"/>
    </xf>
    <xf numFmtId="37" fontId="3" fillId="0" borderId="0" xfId="0" applyNumberFormat="1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left" vertical="center"/>
    </xf>
    <xf numFmtId="37" fontId="6" fillId="0" borderId="0" xfId="0" applyNumberFormat="1" applyFont="1" applyFill="1" applyAlignment="1">
      <alignment horizontal="left" vertical="center" indent="1"/>
    </xf>
    <xf numFmtId="37" fontId="6" fillId="0" borderId="0" xfId="950" applyNumberFormat="1" applyFont="1" applyFill="1"/>
    <xf numFmtId="37" fontId="6" fillId="0" borderId="0" xfId="951" applyNumberFormat="1" applyFont="1" applyFill="1"/>
    <xf numFmtId="0" fontId="6" fillId="0" borderId="0" xfId="0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left" vertical="center" indent="3"/>
    </xf>
    <xf numFmtId="37" fontId="5" fillId="0" borderId="0" xfId="0" applyNumberFormat="1" applyFont="1" applyFill="1" applyAlignment="1">
      <alignment horizontal="left" vertical="center" indent="4"/>
    </xf>
    <xf numFmtId="37" fontId="5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 indent="4"/>
    </xf>
    <xf numFmtId="37" fontId="6" fillId="0" borderId="0" xfId="0" applyNumberFormat="1" applyFont="1" applyFill="1" applyAlignment="1">
      <alignment horizontal="left" vertical="center" indent="5"/>
    </xf>
    <xf numFmtId="37" fontId="5" fillId="0" borderId="0" xfId="0" applyNumberFormat="1" applyFont="1" applyFill="1" applyAlignment="1">
      <alignment horizontal="left" vertical="center"/>
    </xf>
    <xf numFmtId="37" fontId="20" fillId="0" borderId="0" xfId="0" applyNumberFormat="1" applyFont="1" applyFill="1" applyAlignment="1">
      <alignment horizontal="right" vertical="center" indent="2"/>
    </xf>
    <xf numFmtId="0" fontId="3" fillId="0" borderId="0" xfId="0" applyFont="1" applyFill="1" applyAlignment="1">
      <alignment vertical="center"/>
    </xf>
    <xf numFmtId="37" fontId="6" fillId="0" borderId="0" xfId="335" applyNumberFormat="1" applyFont="1" applyFill="1" applyBorder="1" applyAlignment="1">
      <alignment vertical="center"/>
    </xf>
    <xf numFmtId="37" fontId="3" fillId="0" borderId="0" xfId="818" applyNumberFormat="1" applyFont="1" applyFill="1" applyAlignment="1">
      <alignment vertical="center"/>
    </xf>
    <xf numFmtId="37" fontId="3" fillId="0" borderId="0" xfId="818" applyNumberFormat="1" applyFont="1" applyFill="1" applyAlignment="1">
      <alignment horizontal="right" vertical="center"/>
    </xf>
    <xf numFmtId="0" fontId="4" fillId="0" borderId="0" xfId="818" applyFont="1" applyAlignment="1">
      <alignment horizontal="center" vertical="center"/>
    </xf>
    <xf numFmtId="170" fontId="0" fillId="0" borderId="0" xfId="0" applyNumberFormat="1" applyFill="1"/>
    <xf numFmtId="37" fontId="0" fillId="0" borderId="0" xfId="0" applyNumberFormat="1"/>
    <xf numFmtId="10" fontId="6" fillId="0" borderId="0" xfId="1358" applyNumberFormat="1" applyFont="1" applyFill="1" applyBorder="1" applyAlignment="1">
      <alignment vertical="center"/>
    </xf>
    <xf numFmtId="2" fontId="6" fillId="0" borderId="0" xfId="1358" applyNumberFormat="1" applyFont="1" applyFill="1" applyBorder="1" applyAlignment="1">
      <alignment vertical="center"/>
    </xf>
    <xf numFmtId="37" fontId="0" fillId="0" borderId="0" xfId="0" applyNumberFormat="1" applyFill="1"/>
    <xf numFmtId="174" fontId="0" fillId="0" borderId="0" xfId="0" applyNumberFormat="1" applyFill="1"/>
    <xf numFmtId="0" fontId="5" fillId="0" borderId="0" xfId="818" applyFont="1" applyFill="1" applyAlignment="1">
      <alignment horizontal="center" vertical="center"/>
    </xf>
    <xf numFmtId="0" fontId="6" fillId="0" borderId="0" xfId="864" applyFont="1" applyFill="1" applyAlignment="1">
      <alignment horizontal="left" vertical="center" indent="2"/>
    </xf>
    <xf numFmtId="0" fontId="5" fillId="0" borderId="0" xfId="864" applyFont="1" applyFill="1" applyAlignment="1">
      <alignment horizontal="center" vertical="center"/>
    </xf>
    <xf numFmtId="37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818" applyFont="1" applyAlignment="1">
      <alignment horizontal="center" vertical="center"/>
    </xf>
    <xf numFmtId="38" fontId="3" fillId="0" borderId="0" xfId="818" applyNumberFormat="1" applyFont="1" applyAlignment="1">
      <alignment vertical="center"/>
    </xf>
    <xf numFmtId="0" fontId="8" fillId="0" borderId="0" xfId="818" applyFont="1" applyAlignment="1">
      <alignment horizontal="center" vertical="center"/>
    </xf>
    <xf numFmtId="0" fontId="5" fillId="0" borderId="2" xfId="818" applyFont="1" applyBorder="1" applyAlignment="1">
      <alignment horizontal="right" vertical="center"/>
    </xf>
    <xf numFmtId="0" fontId="8" fillId="0" borderId="0" xfId="818" applyFont="1" applyFill="1" applyAlignment="1">
      <alignment horizontal="center"/>
    </xf>
    <xf numFmtId="0" fontId="8" fillId="0" borderId="0" xfId="818" applyFont="1" applyFill="1" applyAlignment="1">
      <alignment horizontal="center" vertical="center"/>
    </xf>
    <xf numFmtId="0" fontId="5" fillId="0" borderId="2" xfId="818" applyFont="1" applyFill="1" applyBorder="1" applyAlignment="1">
      <alignment horizontal="right" vertical="center"/>
    </xf>
    <xf numFmtId="0" fontId="5" fillId="0" borderId="0" xfId="818" applyFont="1" applyFill="1" applyAlignment="1">
      <alignment horizontal="center" vertical="center"/>
    </xf>
    <xf numFmtId="0" fontId="6" fillId="0" borderId="0" xfId="864" applyFont="1" applyFill="1" applyAlignment="1">
      <alignment horizontal="left" vertical="center" indent="2"/>
    </xf>
    <xf numFmtId="0" fontId="8" fillId="0" borderId="0" xfId="864" applyFont="1" applyFill="1" applyAlignment="1">
      <alignment horizontal="center" vertical="center"/>
    </xf>
    <xf numFmtId="0" fontId="5" fillId="0" borderId="2" xfId="864" applyFont="1" applyFill="1" applyBorder="1" applyAlignment="1">
      <alignment horizontal="right" vertical="center"/>
    </xf>
    <xf numFmtId="0" fontId="5" fillId="0" borderId="0" xfId="864" applyFont="1" applyFill="1" applyAlignment="1">
      <alignment horizontal="center" vertical="center"/>
    </xf>
    <xf numFmtId="0" fontId="14" fillId="0" borderId="0" xfId="818" applyFont="1" applyAlignment="1">
      <alignment horizontal="center" vertical="center"/>
    </xf>
    <xf numFmtId="0" fontId="4" fillId="0" borderId="2" xfId="818" applyFont="1" applyBorder="1" applyAlignment="1">
      <alignment horizontal="right" vertical="center"/>
    </xf>
    <xf numFmtId="0" fontId="16" fillId="0" borderId="2" xfId="818" applyFont="1" applyBorder="1" applyAlignment="1">
      <alignment horizontal="center" vertical="center"/>
    </xf>
    <xf numFmtId="0" fontId="16" fillId="0" borderId="0" xfId="818" applyFont="1" applyAlignment="1">
      <alignment horizontal="center" vertical="center"/>
    </xf>
    <xf numFmtId="0" fontId="16" fillId="0" borderId="2" xfId="826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7" fontId="5" fillId="0" borderId="2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Alignment="1">
      <alignment horizontal="center" vertical="justify"/>
    </xf>
    <xf numFmtId="37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justify"/>
    </xf>
  </cellXfs>
  <cellStyles count="1359">
    <cellStyle name="_x0001_" xfId="1" xr:uid="{00000000-0005-0000-0000-000000000000}"/>
    <cellStyle name="_x000a_386grabber=M" xfId="2" xr:uid="{00000000-0005-0000-0000-000001000000}"/>
    <cellStyle name="_x000a_386grabber=M 2" xfId="3" xr:uid="{00000000-0005-0000-0000-000002000000}"/>
    <cellStyle name="$" xfId="4" xr:uid="{00000000-0005-0000-0000-000003000000}"/>
    <cellStyle name="." xfId="5" xr:uid="{00000000-0005-0000-0000-000004000000}"/>
    <cellStyle name=";;;" xfId="6" xr:uid="{00000000-0005-0000-0000-000005000000}"/>
    <cellStyle name="??" xfId="7" xr:uid="{00000000-0005-0000-0000-000006000000}"/>
    <cellStyle name="?? [0.00]_ADMAG" xfId="8" xr:uid="{00000000-0005-0000-0000-000007000000}"/>
    <cellStyle name="?? [0]" xfId="9" xr:uid="{00000000-0005-0000-0000-000008000000}"/>
    <cellStyle name="?? 10" xfId="10" xr:uid="{00000000-0005-0000-0000-000009000000}"/>
    <cellStyle name="?? 2" xfId="11" xr:uid="{00000000-0005-0000-0000-00000A000000}"/>
    <cellStyle name="?? 3" xfId="12" xr:uid="{00000000-0005-0000-0000-00000B000000}"/>
    <cellStyle name="?? 4" xfId="13" xr:uid="{00000000-0005-0000-0000-00000C000000}"/>
    <cellStyle name="?? 5" xfId="14" xr:uid="{00000000-0005-0000-0000-00000D000000}"/>
    <cellStyle name="?? 6" xfId="15" xr:uid="{00000000-0005-0000-0000-00000E000000}"/>
    <cellStyle name="?? 7" xfId="16" xr:uid="{00000000-0005-0000-0000-00000F000000}"/>
    <cellStyle name="?? 8" xfId="17" xr:uid="{00000000-0005-0000-0000-000010000000}"/>
    <cellStyle name="?? 9" xfId="18" xr:uid="{00000000-0005-0000-0000-000011000000}"/>
    <cellStyle name="???" xfId="19" xr:uid="{00000000-0005-0000-0000-000012000000}"/>
    <cellStyle name="???? [0.00]_ADMAG" xfId="20" xr:uid="{00000000-0005-0000-0000-000013000000}"/>
    <cellStyle name="?????????????????" xfId="21" xr:uid="{00000000-0005-0000-0000-000014000000}"/>
    <cellStyle name="????????????????? [0]_MOGAS97" xfId="22" xr:uid="{00000000-0005-0000-0000-000015000000}"/>
    <cellStyle name="??????????????????? [0]_MOGAS97" xfId="23" xr:uid="{00000000-0005-0000-0000-000016000000}"/>
    <cellStyle name="???????????????????_MOGAS97" xfId="24" xr:uid="{00000000-0005-0000-0000-000017000000}"/>
    <cellStyle name="?????????????????_MOGAS97" xfId="25" xr:uid="{00000000-0005-0000-0000-000018000000}"/>
    <cellStyle name="????_ADMAG" xfId="26" xr:uid="{00000000-0005-0000-0000-000019000000}"/>
    <cellStyle name="???[0]_liz-ss" xfId="27" xr:uid="{00000000-0005-0000-0000-00001A000000}"/>
    <cellStyle name="???_'01.11" xfId="28" xr:uid="{00000000-0005-0000-0000-00001B000000}"/>
    <cellStyle name="??_(????)??????" xfId="29" xr:uid="{00000000-0005-0000-0000-00001C000000}"/>
    <cellStyle name="?E?E?? [0.00]_laroux" xfId="30" xr:uid="{00000000-0005-0000-0000-00001D000000}"/>
    <cellStyle name="?E?E??_laroux" xfId="31" xr:uid="{00000000-0005-0000-0000-00001E000000}"/>
    <cellStyle name="_?_BOOKSHIP" xfId="32" xr:uid="{00000000-0005-0000-0000-00001F000000}"/>
    <cellStyle name="__ [0.00]_PRODUCT DETAIL Q1" xfId="33" xr:uid="{00000000-0005-0000-0000-000020000000}"/>
    <cellStyle name="__ [0]_1202" xfId="34" xr:uid="{00000000-0005-0000-0000-000021000000}"/>
    <cellStyle name="__ [0]_1202 2" xfId="35" xr:uid="{00000000-0005-0000-0000-000022000000}"/>
    <cellStyle name="__ [0]_1202_Result Red Store Jun" xfId="36" xr:uid="{00000000-0005-0000-0000-000023000000}"/>
    <cellStyle name="__ [0]_Book1" xfId="37" xr:uid="{00000000-0005-0000-0000-000024000000}"/>
    <cellStyle name="___(____)______" xfId="38" xr:uid="{00000000-0005-0000-0000-000025000000}"/>
    <cellStyle name="___[0]_Book1" xfId="39" xr:uid="{00000000-0005-0000-0000-000026000000}"/>
    <cellStyle name="____ [0.00]_PRODUCT DETAIL Q1" xfId="40" xr:uid="{00000000-0005-0000-0000-000027000000}"/>
    <cellStyle name="_____PRODUCT DETAIL Q1" xfId="41" xr:uid="{00000000-0005-0000-0000-000028000000}"/>
    <cellStyle name="____95" xfId="42" xr:uid="{00000000-0005-0000-0000-000029000000}"/>
    <cellStyle name="____Book1" xfId="43" xr:uid="{00000000-0005-0000-0000-00002A000000}"/>
    <cellStyle name="___1202" xfId="44" xr:uid="{00000000-0005-0000-0000-00002B000000}"/>
    <cellStyle name="___1202 2" xfId="45" xr:uid="{00000000-0005-0000-0000-00002C000000}"/>
    <cellStyle name="___1202_Result Red Store Jun" xfId="46" xr:uid="{00000000-0005-0000-0000-00002D000000}"/>
    <cellStyle name="___1202_Result Red Store Jun_1" xfId="47" xr:uid="{00000000-0005-0000-0000-00002E000000}"/>
    <cellStyle name="___Book1" xfId="48" xr:uid="{00000000-0005-0000-0000-00002F000000}"/>
    <cellStyle name="___Book1_Result Red Store Jun" xfId="49" xr:uid="{00000000-0005-0000-0000-000030000000}"/>
    <cellStyle name="___kc-elec system check list" xfId="50" xr:uid="{00000000-0005-0000-0000-000031000000}"/>
    <cellStyle name="___kc-elec system check list 2" xfId="51" xr:uid="{00000000-0005-0000-0000-000032000000}"/>
    <cellStyle name="___kc-elec system check list_SGP_DCF_FinalDraft-18 Oct CPC" xfId="52" xr:uid="{00000000-0005-0000-0000-000033000000}"/>
    <cellStyle name="___kc-elec system check list_SGP_DCF_FinalDraft-18 Oct CPC 2" xfId="53" xr:uid="{00000000-0005-0000-0000-000034000000}"/>
    <cellStyle name="___kc-elec system check list_SGP_DCF_FinalDraft-20 Oct CPC v1 7xx" xfId="54" xr:uid="{00000000-0005-0000-0000-000035000000}"/>
    <cellStyle name="___kc-elec system check list_SGP_DCF_FinalDraft-20 Oct CPC v1 7xx 2" xfId="55" xr:uid="{00000000-0005-0000-0000-000036000000}"/>
    <cellStyle name="___kc-elec system check list_SGP_DCF_FinalDraft-30 Oct CPC v 2x" xfId="56" xr:uid="{00000000-0005-0000-0000-000037000000}"/>
    <cellStyle name="___kc-elec system check list_SGP_DCF_FinalDraft-30 Oct CPC v 2x 2" xfId="57" xr:uid="{00000000-0005-0000-0000-000038000000}"/>
    <cellStyle name="___PRODUCT DETAIL Q1" xfId="58" xr:uid="{00000000-0005-0000-0000-000039000000}"/>
    <cellStyle name="_3.CSC KPI-LE Nov-Dec09" xfId="59" xr:uid="{00000000-0005-0000-0000-00003A000000}"/>
    <cellStyle name="_Balance Score Card Nov09 041209" xfId="60" xr:uid="{00000000-0005-0000-0000-00003B000000}"/>
    <cellStyle name="_BJF -BSC 12  LE09 FINAL" xfId="61" xr:uid="{00000000-0005-0000-0000-00003C000000}"/>
    <cellStyle name="_BusinessDriver-by month" xfId="62" xr:uid="{00000000-0005-0000-0000-00003D000000}"/>
    <cellStyle name="_Comma" xfId="63" xr:uid="{00000000-0005-0000-0000-00003E000000}"/>
    <cellStyle name="_Comma 2" xfId="64" xr:uid="{00000000-0005-0000-0000-00003F000000}"/>
    <cellStyle name="_Currency" xfId="65" xr:uid="{00000000-0005-0000-0000-000040000000}"/>
    <cellStyle name="_Currency 2" xfId="66" xr:uid="{00000000-0005-0000-0000-000041000000}"/>
    <cellStyle name="_CurrencySpace" xfId="67" xr:uid="{00000000-0005-0000-0000-000042000000}"/>
    <cellStyle name="_CurrencySpace 2" xfId="68" xr:uid="{00000000-0005-0000-0000-000043000000}"/>
    <cellStyle name="_Kpi cal.Total 2010" xfId="69" xr:uid="{00000000-0005-0000-0000-000044000000}"/>
    <cellStyle name="_KT (2)" xfId="70" xr:uid="{00000000-0005-0000-0000-000045000000}"/>
    <cellStyle name="_KT (2)_1" xfId="71" xr:uid="{00000000-0005-0000-0000-000046000000}"/>
    <cellStyle name="_KT (2)_2" xfId="72" xr:uid="{00000000-0005-0000-0000-000047000000}"/>
    <cellStyle name="_KT (2)_2_TG-TH" xfId="73" xr:uid="{00000000-0005-0000-0000-000048000000}"/>
    <cellStyle name="_KT (2)_3" xfId="74" xr:uid="{00000000-0005-0000-0000-000049000000}"/>
    <cellStyle name="_KT (2)_3_TG-TH" xfId="75" xr:uid="{00000000-0005-0000-0000-00004A000000}"/>
    <cellStyle name="_KT (2)_4" xfId="76" xr:uid="{00000000-0005-0000-0000-00004B000000}"/>
    <cellStyle name="_KT (2)_4_TG-TH" xfId="77" xr:uid="{00000000-0005-0000-0000-00004C000000}"/>
    <cellStyle name="_KT (2)_5" xfId="78" xr:uid="{00000000-0005-0000-0000-00004D000000}"/>
    <cellStyle name="_KT (2)_TG-TH" xfId="79" xr:uid="{00000000-0005-0000-0000-00004E000000}"/>
    <cellStyle name="_KT_TG" xfId="80" xr:uid="{00000000-0005-0000-0000-00004F000000}"/>
    <cellStyle name="_KT_TG_1" xfId="81" xr:uid="{00000000-0005-0000-0000-000050000000}"/>
    <cellStyle name="_KT_TG_2" xfId="82" xr:uid="{00000000-0005-0000-0000-000051000000}"/>
    <cellStyle name="_KT_TG_3" xfId="83" xr:uid="{00000000-0005-0000-0000-000052000000}"/>
    <cellStyle name="_KT_TG_4" xfId="84" xr:uid="{00000000-0005-0000-0000-000053000000}"/>
    <cellStyle name="_Multiple" xfId="85" xr:uid="{00000000-0005-0000-0000-000054000000}"/>
    <cellStyle name="_Multiple 2" xfId="86" xr:uid="{00000000-0005-0000-0000-000055000000}"/>
    <cellStyle name="_MultipleSpace" xfId="87" xr:uid="{00000000-0005-0000-0000-000056000000}"/>
    <cellStyle name="_MultipleSpace 2" xfId="88" xr:uid="{00000000-0005-0000-0000-000057000000}"/>
    <cellStyle name="_Overview_Charts+Tables_Financial highlight" xfId="89" xr:uid="{00000000-0005-0000-0000-000058000000}"/>
    <cellStyle name="_Percent" xfId="90" xr:uid="{00000000-0005-0000-0000-000059000000}"/>
    <cellStyle name="_Percent 2" xfId="91" xr:uid="{00000000-0005-0000-0000-00005A000000}"/>
    <cellStyle name="_PercentSpace" xfId="92" xr:uid="{00000000-0005-0000-0000-00005B000000}"/>
    <cellStyle name="_PercentSpace 2" xfId="93" xr:uid="{00000000-0005-0000-0000-00005C000000}"/>
    <cellStyle name="_RIL-1.Flash-Feb2010" xfId="94" xr:uid="{00000000-0005-0000-0000-00005D000000}"/>
    <cellStyle name="_TG-TH" xfId="95" xr:uid="{00000000-0005-0000-0000-00005E000000}"/>
    <cellStyle name="_TG-TH_1" xfId="96" xr:uid="{00000000-0005-0000-0000-00005F000000}"/>
    <cellStyle name="_TG-TH_2" xfId="97" xr:uid="{00000000-0005-0000-0000-000060000000}"/>
    <cellStyle name="_TG-TH_3" xfId="98" xr:uid="{00000000-0005-0000-0000-000061000000}"/>
    <cellStyle name="_TG-TH_4" xfId="99" xr:uid="{00000000-0005-0000-0000-000062000000}"/>
    <cellStyle name="’??? [0.00]_TMCA Spreadsheet(body)" xfId="100" xr:uid="{00000000-0005-0000-0000-000063000000}"/>
    <cellStyle name="’???_TMCA Spreadsheet(body)" xfId="101" xr:uid="{00000000-0005-0000-0000-000064000000}"/>
    <cellStyle name="’?? [0.00]_RESULTS" xfId="102" xr:uid="{00000000-0005-0000-0000-000065000000}"/>
    <cellStyle name="’??_RESULTS" xfId="103" xr:uid="{00000000-0005-0000-0000-000066000000}"/>
    <cellStyle name="•W?_TMCA Spreadsheet(body)" xfId="104" xr:uid="{00000000-0005-0000-0000-000067000000}"/>
    <cellStyle name="•W_RESULTS" xfId="105" xr:uid="{00000000-0005-0000-0000-000068000000}"/>
    <cellStyle name="•WE_laroux" xfId="106" xr:uid="{00000000-0005-0000-0000-000069000000}"/>
    <cellStyle name="…??? [0.00]_RESULTS" xfId="107" xr:uid="{00000000-0005-0000-0000-00006A000000}"/>
    <cellStyle name="…???_RESULTS" xfId="108" xr:uid="{00000000-0005-0000-0000-00006B000000}"/>
    <cellStyle name="E?? [0.00]_laroux" xfId="109" xr:uid="{00000000-0005-0000-0000-00006C000000}"/>
    <cellStyle name="E??_laroux" xfId="110" xr:uid="{00000000-0005-0000-0000-00006D000000}"/>
    <cellStyle name="0,0_x000d__x000a_NA_x000d__x000a_" xfId="111" xr:uid="{00000000-0005-0000-0000-00006E000000}"/>
    <cellStyle name="1" xfId="112" xr:uid="{00000000-0005-0000-0000-00006F000000}"/>
    <cellStyle name="¹éºÐÀ²_±âÅ¸" xfId="113" xr:uid="{00000000-0005-0000-0000-000070000000}"/>
    <cellStyle name="2" xfId="114" xr:uid="{00000000-0005-0000-0000-000071000000}"/>
    <cellStyle name="20% - Accent1 2" xfId="115" xr:uid="{00000000-0005-0000-0000-000072000000}"/>
    <cellStyle name="20% - Accent1 3" xfId="116" xr:uid="{00000000-0005-0000-0000-000073000000}"/>
    <cellStyle name="20% - Accent1 3 2" xfId="117" xr:uid="{00000000-0005-0000-0000-000074000000}"/>
    <cellStyle name="20% - Accent1 4" xfId="118" xr:uid="{00000000-0005-0000-0000-000075000000}"/>
    <cellStyle name="20% - Accent1 5" xfId="119" xr:uid="{00000000-0005-0000-0000-000076000000}"/>
    <cellStyle name="20% - Accent2 2" xfId="120" xr:uid="{00000000-0005-0000-0000-000077000000}"/>
    <cellStyle name="20% - Accent2 3" xfId="121" xr:uid="{00000000-0005-0000-0000-000078000000}"/>
    <cellStyle name="20% - Accent2 3 2" xfId="122" xr:uid="{00000000-0005-0000-0000-000079000000}"/>
    <cellStyle name="20% - Accent2 4" xfId="123" xr:uid="{00000000-0005-0000-0000-00007A000000}"/>
    <cellStyle name="20% - Accent2 5" xfId="124" xr:uid="{00000000-0005-0000-0000-00007B000000}"/>
    <cellStyle name="20% - Accent3 2" xfId="125" xr:uid="{00000000-0005-0000-0000-00007C000000}"/>
    <cellStyle name="20% - Accent3 3" xfId="126" xr:uid="{00000000-0005-0000-0000-00007D000000}"/>
    <cellStyle name="20% - Accent3 3 2" xfId="127" xr:uid="{00000000-0005-0000-0000-00007E000000}"/>
    <cellStyle name="20% - Accent3 4" xfId="128" xr:uid="{00000000-0005-0000-0000-00007F000000}"/>
    <cellStyle name="20% - Accent3 5" xfId="129" xr:uid="{00000000-0005-0000-0000-000080000000}"/>
    <cellStyle name="20% - Accent4 2" xfId="130" xr:uid="{00000000-0005-0000-0000-000081000000}"/>
    <cellStyle name="20% - Accent4 3" xfId="131" xr:uid="{00000000-0005-0000-0000-000082000000}"/>
    <cellStyle name="20% - Accent4 3 2" xfId="132" xr:uid="{00000000-0005-0000-0000-000083000000}"/>
    <cellStyle name="20% - Accent4 4" xfId="133" xr:uid="{00000000-0005-0000-0000-000084000000}"/>
    <cellStyle name="20% - Accent4 5" xfId="134" xr:uid="{00000000-0005-0000-0000-000085000000}"/>
    <cellStyle name="20% - Accent5 2" xfId="135" xr:uid="{00000000-0005-0000-0000-000086000000}"/>
    <cellStyle name="20% - Accent5 3" xfId="136" xr:uid="{00000000-0005-0000-0000-000087000000}"/>
    <cellStyle name="20% - Accent5 3 2" xfId="137" xr:uid="{00000000-0005-0000-0000-000088000000}"/>
    <cellStyle name="20% - Accent5 4" xfId="138" xr:uid="{00000000-0005-0000-0000-000089000000}"/>
    <cellStyle name="20% - Accent5 5" xfId="139" xr:uid="{00000000-0005-0000-0000-00008A000000}"/>
    <cellStyle name="20% - Accent6 2" xfId="140" xr:uid="{00000000-0005-0000-0000-00008B000000}"/>
    <cellStyle name="20% - Accent6 3" xfId="141" xr:uid="{00000000-0005-0000-0000-00008C000000}"/>
    <cellStyle name="20% - Accent6 3 2" xfId="142" xr:uid="{00000000-0005-0000-0000-00008D000000}"/>
    <cellStyle name="20% - Accent6 4" xfId="143" xr:uid="{00000000-0005-0000-0000-00008E000000}"/>
    <cellStyle name="20% - Accent6 5" xfId="144" xr:uid="{00000000-0005-0000-0000-00008F000000}"/>
    <cellStyle name="20% - ส่วนที่ถูกเน้น1" xfId="145" xr:uid="{00000000-0005-0000-0000-000090000000}"/>
    <cellStyle name="20% - ส่วนที่ถูกเน้น2" xfId="146" xr:uid="{00000000-0005-0000-0000-000091000000}"/>
    <cellStyle name="20% - ส่วนที่ถูกเน้น3" xfId="147" xr:uid="{00000000-0005-0000-0000-000092000000}"/>
    <cellStyle name="20% - ส่วนที่ถูกเน้น4" xfId="148" xr:uid="{00000000-0005-0000-0000-000093000000}"/>
    <cellStyle name="20% - ส่วนที่ถูกเน้น5" xfId="149" xr:uid="{00000000-0005-0000-0000-000094000000}"/>
    <cellStyle name="20% - ส่วนที่ถูกเน้น6" xfId="150" xr:uid="{00000000-0005-0000-0000-000095000000}"/>
    <cellStyle name="2dc" xfId="151" xr:uid="{00000000-0005-0000-0000-000096000000}"/>
    <cellStyle name="3" xfId="152" xr:uid="{00000000-0005-0000-0000-000097000000}"/>
    <cellStyle name="4" xfId="153" xr:uid="{00000000-0005-0000-0000-000098000000}"/>
    <cellStyle name="40% - Accent1 2" xfId="154" xr:uid="{00000000-0005-0000-0000-000099000000}"/>
    <cellStyle name="40% - Accent1 3" xfId="155" xr:uid="{00000000-0005-0000-0000-00009A000000}"/>
    <cellStyle name="40% - Accent1 3 2" xfId="156" xr:uid="{00000000-0005-0000-0000-00009B000000}"/>
    <cellStyle name="40% - Accent1 4" xfId="157" xr:uid="{00000000-0005-0000-0000-00009C000000}"/>
    <cellStyle name="40% - Accent1 5" xfId="158" xr:uid="{00000000-0005-0000-0000-00009D000000}"/>
    <cellStyle name="40% - Accent2 2" xfId="159" xr:uid="{00000000-0005-0000-0000-00009E000000}"/>
    <cellStyle name="40% - Accent2 3" xfId="160" xr:uid="{00000000-0005-0000-0000-00009F000000}"/>
    <cellStyle name="40% - Accent2 3 2" xfId="161" xr:uid="{00000000-0005-0000-0000-0000A0000000}"/>
    <cellStyle name="40% - Accent2 4" xfId="162" xr:uid="{00000000-0005-0000-0000-0000A1000000}"/>
    <cellStyle name="40% - Accent2 5" xfId="163" xr:uid="{00000000-0005-0000-0000-0000A2000000}"/>
    <cellStyle name="40% - Accent3 2" xfId="164" xr:uid="{00000000-0005-0000-0000-0000A3000000}"/>
    <cellStyle name="40% - Accent3 3" xfId="165" xr:uid="{00000000-0005-0000-0000-0000A4000000}"/>
    <cellStyle name="40% - Accent3 3 2" xfId="166" xr:uid="{00000000-0005-0000-0000-0000A5000000}"/>
    <cellStyle name="40% - Accent3 4" xfId="167" xr:uid="{00000000-0005-0000-0000-0000A6000000}"/>
    <cellStyle name="40% - Accent3 5" xfId="168" xr:uid="{00000000-0005-0000-0000-0000A7000000}"/>
    <cellStyle name="40% - Accent4 2" xfId="169" xr:uid="{00000000-0005-0000-0000-0000A8000000}"/>
    <cellStyle name="40% - Accent4 3" xfId="170" xr:uid="{00000000-0005-0000-0000-0000A9000000}"/>
    <cellStyle name="40% - Accent4 3 2" xfId="171" xr:uid="{00000000-0005-0000-0000-0000AA000000}"/>
    <cellStyle name="40% - Accent4 4" xfId="172" xr:uid="{00000000-0005-0000-0000-0000AB000000}"/>
    <cellStyle name="40% - Accent4 5" xfId="173" xr:uid="{00000000-0005-0000-0000-0000AC000000}"/>
    <cellStyle name="40% - Accent5 2" xfId="174" xr:uid="{00000000-0005-0000-0000-0000AD000000}"/>
    <cellStyle name="40% - Accent5 3" xfId="175" xr:uid="{00000000-0005-0000-0000-0000AE000000}"/>
    <cellStyle name="40% - Accent5 3 2" xfId="176" xr:uid="{00000000-0005-0000-0000-0000AF000000}"/>
    <cellStyle name="40% - Accent5 4" xfId="177" xr:uid="{00000000-0005-0000-0000-0000B0000000}"/>
    <cellStyle name="40% - Accent5 5" xfId="178" xr:uid="{00000000-0005-0000-0000-0000B1000000}"/>
    <cellStyle name="40% - Accent6 2" xfId="179" xr:uid="{00000000-0005-0000-0000-0000B2000000}"/>
    <cellStyle name="40% - Accent6 3" xfId="180" xr:uid="{00000000-0005-0000-0000-0000B3000000}"/>
    <cellStyle name="40% - Accent6 3 2" xfId="181" xr:uid="{00000000-0005-0000-0000-0000B4000000}"/>
    <cellStyle name="40% - Accent6 4" xfId="182" xr:uid="{00000000-0005-0000-0000-0000B5000000}"/>
    <cellStyle name="40% - Accent6 5" xfId="183" xr:uid="{00000000-0005-0000-0000-0000B6000000}"/>
    <cellStyle name="40% - ส่วนที่ถูกเน้น1" xfId="184" xr:uid="{00000000-0005-0000-0000-0000B7000000}"/>
    <cellStyle name="40% - ส่วนที่ถูกเน้น2" xfId="185" xr:uid="{00000000-0005-0000-0000-0000B8000000}"/>
    <cellStyle name="40% - ส่วนที่ถูกเน้น3" xfId="186" xr:uid="{00000000-0005-0000-0000-0000B9000000}"/>
    <cellStyle name="40% - ส่วนที่ถูกเน้น4" xfId="187" xr:uid="{00000000-0005-0000-0000-0000BA000000}"/>
    <cellStyle name="40% - ส่วนที่ถูกเน้น5" xfId="188" xr:uid="{00000000-0005-0000-0000-0000BB000000}"/>
    <cellStyle name="40% - ส่วนที่ถูกเน้น6" xfId="189" xr:uid="{00000000-0005-0000-0000-0000BC000000}"/>
    <cellStyle name="60% - Accent1 2" xfId="190" xr:uid="{00000000-0005-0000-0000-0000BD000000}"/>
    <cellStyle name="60% - Accent1 3" xfId="191" xr:uid="{00000000-0005-0000-0000-0000BE000000}"/>
    <cellStyle name="60% - Accent1 4" xfId="192" xr:uid="{00000000-0005-0000-0000-0000BF000000}"/>
    <cellStyle name="60% - Accent2 2" xfId="193" xr:uid="{00000000-0005-0000-0000-0000C0000000}"/>
    <cellStyle name="60% - Accent2 3" xfId="194" xr:uid="{00000000-0005-0000-0000-0000C1000000}"/>
    <cellStyle name="60% - Accent2 4" xfId="195" xr:uid="{00000000-0005-0000-0000-0000C2000000}"/>
    <cellStyle name="60% - Accent3 2" xfId="196" xr:uid="{00000000-0005-0000-0000-0000C3000000}"/>
    <cellStyle name="60% - Accent3 3" xfId="197" xr:uid="{00000000-0005-0000-0000-0000C4000000}"/>
    <cellStyle name="60% - Accent3 4" xfId="198" xr:uid="{00000000-0005-0000-0000-0000C5000000}"/>
    <cellStyle name="60% - Accent4 2" xfId="199" xr:uid="{00000000-0005-0000-0000-0000C6000000}"/>
    <cellStyle name="60% - Accent4 3" xfId="200" xr:uid="{00000000-0005-0000-0000-0000C7000000}"/>
    <cellStyle name="60% - Accent4 4" xfId="201" xr:uid="{00000000-0005-0000-0000-0000C8000000}"/>
    <cellStyle name="60% - Accent5 2" xfId="202" xr:uid="{00000000-0005-0000-0000-0000C9000000}"/>
    <cellStyle name="60% - Accent5 3" xfId="203" xr:uid="{00000000-0005-0000-0000-0000CA000000}"/>
    <cellStyle name="60% - Accent5 4" xfId="204" xr:uid="{00000000-0005-0000-0000-0000CB000000}"/>
    <cellStyle name="60% - Accent6 2" xfId="205" xr:uid="{00000000-0005-0000-0000-0000CC000000}"/>
    <cellStyle name="60% - Accent6 3" xfId="206" xr:uid="{00000000-0005-0000-0000-0000CD000000}"/>
    <cellStyle name="60% - Accent6 4" xfId="207" xr:uid="{00000000-0005-0000-0000-0000CE000000}"/>
    <cellStyle name="60% - ส่วนที่ถูกเน้น1" xfId="208" xr:uid="{00000000-0005-0000-0000-0000CF000000}"/>
    <cellStyle name="60% - ส่วนที่ถูกเน้น2" xfId="209" xr:uid="{00000000-0005-0000-0000-0000D0000000}"/>
    <cellStyle name="60% - ส่วนที่ถูกเน้น3" xfId="210" xr:uid="{00000000-0005-0000-0000-0000D1000000}"/>
    <cellStyle name="60% - ส่วนที่ถูกเน้น4" xfId="211" xr:uid="{00000000-0005-0000-0000-0000D2000000}"/>
    <cellStyle name="60% - ส่วนที่ถูกเน้น5" xfId="212" xr:uid="{00000000-0005-0000-0000-0000D3000000}"/>
    <cellStyle name="60% - ส่วนที่ถูกเน้น6" xfId="213" xr:uid="{00000000-0005-0000-0000-0000D4000000}"/>
    <cellStyle name="75" xfId="214" xr:uid="{00000000-0005-0000-0000-0000D5000000}"/>
    <cellStyle name="75 2" xfId="215" xr:uid="{00000000-0005-0000-0000-0000D6000000}"/>
    <cellStyle name="75 2 2" xfId="216" xr:uid="{00000000-0005-0000-0000-0000D7000000}"/>
    <cellStyle name="75 3" xfId="217" xr:uid="{00000000-0005-0000-0000-0000D8000000}"/>
    <cellStyle name="a1" xfId="218" xr:uid="{00000000-0005-0000-0000-0000D9000000}"/>
    <cellStyle name="Aasp" xfId="219" xr:uid="{00000000-0005-0000-0000-0000DA000000}"/>
    <cellStyle name="Aasp 2" xfId="220" xr:uid="{00000000-0005-0000-0000-0000DB000000}"/>
    <cellStyle name="abc" xfId="221" xr:uid="{00000000-0005-0000-0000-0000DC000000}"/>
    <cellStyle name="abc 2" xfId="222" xr:uid="{00000000-0005-0000-0000-0000DD000000}"/>
    <cellStyle name="abc 2 2" xfId="223" xr:uid="{00000000-0005-0000-0000-0000DE000000}"/>
    <cellStyle name="abc 2 3" xfId="224" xr:uid="{00000000-0005-0000-0000-0000DF000000}"/>
    <cellStyle name="abc 2 4" xfId="225" xr:uid="{00000000-0005-0000-0000-0000E0000000}"/>
    <cellStyle name="Accent1 2" xfId="226" xr:uid="{00000000-0005-0000-0000-0000E1000000}"/>
    <cellStyle name="Accent1 3" xfId="227" xr:uid="{00000000-0005-0000-0000-0000E2000000}"/>
    <cellStyle name="Accent1 4" xfId="228" xr:uid="{00000000-0005-0000-0000-0000E3000000}"/>
    <cellStyle name="Accent2 2" xfId="229" xr:uid="{00000000-0005-0000-0000-0000E4000000}"/>
    <cellStyle name="Accent2 3" xfId="230" xr:uid="{00000000-0005-0000-0000-0000E5000000}"/>
    <cellStyle name="Accent2 4" xfId="231" xr:uid="{00000000-0005-0000-0000-0000E6000000}"/>
    <cellStyle name="Accent3 2" xfId="232" xr:uid="{00000000-0005-0000-0000-0000E7000000}"/>
    <cellStyle name="Accent3 3" xfId="233" xr:uid="{00000000-0005-0000-0000-0000E8000000}"/>
    <cellStyle name="Accent3 4" xfId="234" xr:uid="{00000000-0005-0000-0000-0000E9000000}"/>
    <cellStyle name="Accent4 2" xfId="235" xr:uid="{00000000-0005-0000-0000-0000EA000000}"/>
    <cellStyle name="Accent4 3" xfId="236" xr:uid="{00000000-0005-0000-0000-0000EB000000}"/>
    <cellStyle name="Accent4 4" xfId="237" xr:uid="{00000000-0005-0000-0000-0000EC000000}"/>
    <cellStyle name="Accent5 2" xfId="238" xr:uid="{00000000-0005-0000-0000-0000ED000000}"/>
    <cellStyle name="Accent5 3" xfId="239" xr:uid="{00000000-0005-0000-0000-0000EE000000}"/>
    <cellStyle name="Accent5 4" xfId="240" xr:uid="{00000000-0005-0000-0000-0000EF000000}"/>
    <cellStyle name="Accent6 2" xfId="241" xr:uid="{00000000-0005-0000-0000-0000F0000000}"/>
    <cellStyle name="Accent6 3" xfId="242" xr:uid="{00000000-0005-0000-0000-0000F1000000}"/>
    <cellStyle name="Accent6 4" xfId="243" xr:uid="{00000000-0005-0000-0000-0000F2000000}"/>
    <cellStyle name="Account[0]" xfId="244" xr:uid="{00000000-0005-0000-0000-0000F3000000}"/>
    <cellStyle name="Account[1]" xfId="245" xr:uid="{00000000-0005-0000-0000-0000F4000000}"/>
    <cellStyle name="Account[2]" xfId="246" xr:uid="{00000000-0005-0000-0000-0000F5000000}"/>
    <cellStyle name="Account[3]" xfId="247" xr:uid="{00000000-0005-0000-0000-0000F6000000}"/>
    <cellStyle name="active" xfId="248" xr:uid="{00000000-0005-0000-0000-0000F7000000}"/>
    <cellStyle name="active 2" xfId="249" xr:uid="{00000000-0005-0000-0000-0000F8000000}"/>
    <cellStyle name="active 3" xfId="250" xr:uid="{00000000-0005-0000-0000-0000F9000000}"/>
    <cellStyle name="active 3 2" xfId="251" xr:uid="{00000000-0005-0000-0000-0000FA000000}"/>
    <cellStyle name="active_บ3" xfId="252" xr:uid="{00000000-0005-0000-0000-0000FB000000}"/>
    <cellStyle name="ÅëÈ­ [0]_¿ì¹°Åë" xfId="253" xr:uid="{00000000-0005-0000-0000-0000FC000000}"/>
    <cellStyle name="AeE­ [0]_INQUIRY ¿µ¾÷AßAø " xfId="254" xr:uid="{00000000-0005-0000-0000-0000FD000000}"/>
    <cellStyle name="ÅëÈ­_¿ì¹°Åë" xfId="255" xr:uid="{00000000-0005-0000-0000-0000FE000000}"/>
    <cellStyle name="AeE­_INQUIRY ¿µ¾÷AßAø " xfId="256" xr:uid="{00000000-0005-0000-0000-0000FF000000}"/>
    <cellStyle name="args.style" xfId="257" xr:uid="{00000000-0005-0000-0000-000000010000}"/>
    <cellStyle name="ArialNormal" xfId="258" xr:uid="{00000000-0005-0000-0000-000001010000}"/>
    <cellStyle name="ArialNormal 2" xfId="259" xr:uid="{00000000-0005-0000-0000-000002010000}"/>
    <cellStyle name="ArialNormal 3" xfId="260" xr:uid="{00000000-0005-0000-0000-000003010000}"/>
    <cellStyle name="ArialNormal 4" xfId="261" xr:uid="{00000000-0005-0000-0000-000004010000}"/>
    <cellStyle name="as[" xfId="262" xr:uid="{00000000-0005-0000-0000-000005010000}"/>
    <cellStyle name="Asp" xfId="263" xr:uid="{00000000-0005-0000-0000-000006010000}"/>
    <cellStyle name="asp 2dc" xfId="264" xr:uid="{00000000-0005-0000-0000-000007010000}"/>
    <cellStyle name="aspp" xfId="265" xr:uid="{00000000-0005-0000-0000-000008010000}"/>
    <cellStyle name="assumption" xfId="266" xr:uid="{00000000-0005-0000-0000-000009010000}"/>
    <cellStyle name="assumption 2dc" xfId="267" xr:uid="{00000000-0005-0000-0000-00000A010000}"/>
    <cellStyle name="ÄÞ¸¶ [0]_¿ì¹°Åë" xfId="268" xr:uid="{00000000-0005-0000-0000-00000B010000}"/>
    <cellStyle name="AÞ¸¶ [0]_INQUIRY ¿?¾÷AßAø " xfId="269" xr:uid="{00000000-0005-0000-0000-00000C010000}"/>
    <cellStyle name="ÄÞ¸¶_¿ì¹°Åë" xfId="270" xr:uid="{00000000-0005-0000-0000-00000D010000}"/>
    <cellStyle name="AÞ¸¶_INQUIRY ¿?¾÷AßAø " xfId="271" xr:uid="{00000000-0005-0000-0000-00000E010000}"/>
    <cellStyle name="ÄÞ¸¶_L601CPT" xfId="272" xr:uid="{00000000-0005-0000-0000-00000F010000}"/>
    <cellStyle name="AutoFormat Options" xfId="273" xr:uid="{00000000-0005-0000-0000-000010010000}"/>
    <cellStyle name="Bad 2" xfId="274" xr:uid="{00000000-0005-0000-0000-000011010000}"/>
    <cellStyle name="Bad 3" xfId="275" xr:uid="{00000000-0005-0000-0000-000012010000}"/>
    <cellStyle name="Bad 4" xfId="276" xr:uid="{00000000-0005-0000-0000-000013010000}"/>
    <cellStyle name="BALANCE VER" xfId="277" xr:uid="{00000000-0005-0000-0000-000014010000}"/>
    <cellStyle name="Bbox" xfId="278" xr:uid="{00000000-0005-0000-0000-000015010000}"/>
    <cellStyle name="Black" xfId="279" xr:uid="{00000000-0005-0000-0000-000016010000}"/>
    <cellStyle name="Blue" xfId="280" xr:uid="{00000000-0005-0000-0000-000017010000}"/>
    <cellStyle name="Box" xfId="281" xr:uid="{00000000-0005-0000-0000-000018010000}"/>
    <cellStyle name="C" xfId="282" xr:uid="{00000000-0005-0000-0000-000019010000}"/>
    <cellStyle name="C 2" xfId="283" xr:uid="{00000000-0005-0000-0000-00001A010000}"/>
    <cellStyle name="C?AØ_¿?¾÷CoE²" xfId="284" xr:uid="{00000000-0005-0000-0000-00001B010000}"/>
    <cellStyle name="Ç¥ÁØ_#2(M17)_1" xfId="285" xr:uid="{00000000-0005-0000-0000-00001C010000}"/>
    <cellStyle name="C￥AØ_¿μ¾÷CoE² " xfId="286" xr:uid="{00000000-0005-0000-0000-00001D010000}"/>
    <cellStyle name="Calc Currency (0)" xfId="287" xr:uid="{00000000-0005-0000-0000-00001E010000}"/>
    <cellStyle name="Calc Currency (0) 2" xfId="288" xr:uid="{00000000-0005-0000-0000-00001F010000}"/>
    <cellStyle name="Calc Currency (0) 2 2" xfId="289" xr:uid="{00000000-0005-0000-0000-000020010000}"/>
    <cellStyle name="Calc Currency (2)" xfId="290" xr:uid="{00000000-0005-0000-0000-000021010000}"/>
    <cellStyle name="Calc Currency (2) 2" xfId="291" xr:uid="{00000000-0005-0000-0000-000022010000}"/>
    <cellStyle name="Calc Currency (2) 2 2" xfId="292" xr:uid="{00000000-0005-0000-0000-000023010000}"/>
    <cellStyle name="Calc Percent (0)" xfId="293" xr:uid="{00000000-0005-0000-0000-000024010000}"/>
    <cellStyle name="Calc Percent (0) 2" xfId="294" xr:uid="{00000000-0005-0000-0000-000025010000}"/>
    <cellStyle name="Calc Percent (0) 2 2" xfId="295" xr:uid="{00000000-0005-0000-0000-000026010000}"/>
    <cellStyle name="Calc Percent (1)" xfId="296" xr:uid="{00000000-0005-0000-0000-000027010000}"/>
    <cellStyle name="Calc Percent (1) 2" xfId="297" xr:uid="{00000000-0005-0000-0000-000028010000}"/>
    <cellStyle name="Calc Percent (1) 2 2" xfId="298" xr:uid="{00000000-0005-0000-0000-000029010000}"/>
    <cellStyle name="Calc Percent (2)" xfId="299" xr:uid="{00000000-0005-0000-0000-00002A010000}"/>
    <cellStyle name="Calc Percent (2) 2" xfId="300" xr:uid="{00000000-0005-0000-0000-00002B010000}"/>
    <cellStyle name="Calc Percent (2) 2 2" xfId="301" xr:uid="{00000000-0005-0000-0000-00002C010000}"/>
    <cellStyle name="Calc Units (0)" xfId="302" xr:uid="{00000000-0005-0000-0000-00002D010000}"/>
    <cellStyle name="Calc Units (0) 2" xfId="303" xr:uid="{00000000-0005-0000-0000-00002E010000}"/>
    <cellStyle name="Calc Units (0) 2 2" xfId="304" xr:uid="{00000000-0005-0000-0000-00002F010000}"/>
    <cellStyle name="Calc Units (1)" xfId="305" xr:uid="{00000000-0005-0000-0000-000030010000}"/>
    <cellStyle name="Calc Units (1) 2" xfId="306" xr:uid="{00000000-0005-0000-0000-000031010000}"/>
    <cellStyle name="Calc Units (2)" xfId="307" xr:uid="{00000000-0005-0000-0000-000032010000}"/>
    <cellStyle name="Calc Units (2) 2" xfId="308" xr:uid="{00000000-0005-0000-0000-000033010000}"/>
    <cellStyle name="Calc Units (2) 2 2" xfId="309" xr:uid="{00000000-0005-0000-0000-000034010000}"/>
    <cellStyle name="Calculation 2" xfId="310" xr:uid="{00000000-0005-0000-0000-000035010000}"/>
    <cellStyle name="Calculation 2 2" xfId="311" xr:uid="{00000000-0005-0000-0000-000036010000}"/>
    <cellStyle name="Calculation 2 2 2" xfId="312" xr:uid="{00000000-0005-0000-0000-000037010000}"/>
    <cellStyle name="Calculation 2 2 3" xfId="313" xr:uid="{00000000-0005-0000-0000-000038010000}"/>
    <cellStyle name="Calculation 2 2 4" xfId="314" xr:uid="{00000000-0005-0000-0000-000039010000}"/>
    <cellStyle name="Calculation 3" xfId="315" xr:uid="{00000000-0005-0000-0000-00003A010000}"/>
    <cellStyle name="Calculation 4" xfId="316" xr:uid="{00000000-0005-0000-0000-00003B010000}"/>
    <cellStyle name="Calculation 4 2" xfId="317" xr:uid="{00000000-0005-0000-0000-00003C010000}"/>
    <cellStyle name="Calculation 4 3" xfId="318" xr:uid="{00000000-0005-0000-0000-00003D010000}"/>
    <cellStyle name="category" xfId="319" xr:uid="{00000000-0005-0000-0000-00003E010000}"/>
    <cellStyle name="ChartingText" xfId="320" xr:uid="{00000000-0005-0000-0000-00003F010000}"/>
    <cellStyle name="check" xfId="321" xr:uid="{00000000-0005-0000-0000-000040010000}"/>
    <cellStyle name="Check Cell 2" xfId="322" xr:uid="{00000000-0005-0000-0000-000041010000}"/>
    <cellStyle name="Check Cell 3" xfId="323" xr:uid="{00000000-0005-0000-0000-000042010000}"/>
    <cellStyle name="Check Cell 4" xfId="324" xr:uid="{00000000-0005-0000-0000-000043010000}"/>
    <cellStyle name="CHUONG" xfId="325" xr:uid="{00000000-0005-0000-0000-000044010000}"/>
    <cellStyle name="COL HEADINGS" xfId="326" xr:uid="{00000000-0005-0000-0000-000045010000}"/>
    <cellStyle name="ColumnHeaderNormal" xfId="327" xr:uid="{00000000-0005-0000-0000-000046010000}"/>
    <cellStyle name="ColumnHeading" xfId="328" xr:uid="{00000000-0005-0000-0000-000047010000}"/>
    <cellStyle name="ColumnHeading 2" xfId="329" xr:uid="{00000000-0005-0000-0000-000048010000}"/>
    <cellStyle name="ColumnHeading 3" xfId="330" xr:uid="{00000000-0005-0000-0000-000049010000}"/>
    <cellStyle name="ColumnHeading 3 2" xfId="331" xr:uid="{00000000-0005-0000-0000-00004A010000}"/>
    <cellStyle name="ColumnHeading 3 3" xfId="332" xr:uid="{00000000-0005-0000-0000-00004B010000}"/>
    <cellStyle name="ColumnHeading 3 4" xfId="333" xr:uid="{00000000-0005-0000-0000-00004C010000}"/>
    <cellStyle name="com" xfId="334" xr:uid="{00000000-0005-0000-0000-00004D010000}"/>
    <cellStyle name="Comma" xfId="335" builtinId="3"/>
    <cellStyle name="Comma  - Style1" xfId="336" xr:uid="{00000000-0005-0000-0000-00004F010000}"/>
    <cellStyle name="Comma  - Style2" xfId="337" xr:uid="{00000000-0005-0000-0000-000050010000}"/>
    <cellStyle name="Comma  - Style3" xfId="338" xr:uid="{00000000-0005-0000-0000-000051010000}"/>
    <cellStyle name="Comma  - Style4" xfId="339" xr:uid="{00000000-0005-0000-0000-000052010000}"/>
    <cellStyle name="Comma  - Style5" xfId="340" xr:uid="{00000000-0005-0000-0000-000053010000}"/>
    <cellStyle name="Comma  - Style6" xfId="341" xr:uid="{00000000-0005-0000-0000-000054010000}"/>
    <cellStyle name="Comma  - Style7" xfId="342" xr:uid="{00000000-0005-0000-0000-000055010000}"/>
    <cellStyle name="Comma  - Style8" xfId="343" xr:uid="{00000000-0005-0000-0000-000056010000}"/>
    <cellStyle name="Comma [0] 2" xfId="344" xr:uid="{00000000-0005-0000-0000-000057010000}"/>
    <cellStyle name="Comma [0] 2 2" xfId="345" xr:uid="{00000000-0005-0000-0000-000058010000}"/>
    <cellStyle name="Comma [0]ᱟ" xfId="346" xr:uid="{00000000-0005-0000-0000-000059010000}"/>
    <cellStyle name="Comma [0]ᱟ 2" xfId="347" xr:uid="{00000000-0005-0000-0000-00005A010000}"/>
    <cellStyle name="Comma [0]ᱟ 2 2" xfId="348" xr:uid="{00000000-0005-0000-0000-00005B010000}"/>
    <cellStyle name="Comma [0]ᱟ 2 3" xfId="349" xr:uid="{00000000-0005-0000-0000-00005C010000}"/>
    <cellStyle name="Comma [0]ᱟ 3" xfId="350" xr:uid="{00000000-0005-0000-0000-00005D010000}"/>
    <cellStyle name="Comma [00]" xfId="351" xr:uid="{00000000-0005-0000-0000-00005E010000}"/>
    <cellStyle name="Comma [00] 2" xfId="352" xr:uid="{00000000-0005-0000-0000-00005F010000}"/>
    <cellStyle name="Comma [00] 2 2" xfId="353" xr:uid="{00000000-0005-0000-0000-000060010000}"/>
    <cellStyle name="Comma [1]" xfId="354" xr:uid="{00000000-0005-0000-0000-000061010000}"/>
    <cellStyle name="Comma 0" xfId="355" xr:uid="{00000000-0005-0000-0000-000062010000}"/>
    <cellStyle name="Comma 0 2" xfId="356" xr:uid="{00000000-0005-0000-0000-000063010000}"/>
    <cellStyle name="Comma 0*" xfId="357" xr:uid="{00000000-0005-0000-0000-000064010000}"/>
    <cellStyle name="Comma 0* 2" xfId="358" xr:uid="{00000000-0005-0000-0000-000065010000}"/>
    <cellStyle name="Comma 10" xfId="359" xr:uid="{00000000-0005-0000-0000-000066010000}"/>
    <cellStyle name="Comma 10 2" xfId="360" xr:uid="{00000000-0005-0000-0000-000067010000}"/>
    <cellStyle name="Comma 10 3" xfId="361" xr:uid="{00000000-0005-0000-0000-000068010000}"/>
    <cellStyle name="Comma 11" xfId="362" xr:uid="{00000000-0005-0000-0000-000069010000}"/>
    <cellStyle name="Comma 11 2" xfId="363" xr:uid="{00000000-0005-0000-0000-00006A010000}"/>
    <cellStyle name="Comma 11 3" xfId="364" xr:uid="{00000000-0005-0000-0000-00006B010000}"/>
    <cellStyle name="Comma 12" xfId="365" xr:uid="{00000000-0005-0000-0000-00006C010000}"/>
    <cellStyle name="Comma 12 2" xfId="366" xr:uid="{00000000-0005-0000-0000-00006D010000}"/>
    <cellStyle name="Comma 12 3" xfId="367" xr:uid="{00000000-0005-0000-0000-00006E010000}"/>
    <cellStyle name="Comma 13" xfId="368" xr:uid="{00000000-0005-0000-0000-00006F010000}"/>
    <cellStyle name="Comma 13 2" xfId="369" xr:uid="{00000000-0005-0000-0000-000070010000}"/>
    <cellStyle name="Comma 13 3" xfId="370" xr:uid="{00000000-0005-0000-0000-000071010000}"/>
    <cellStyle name="Comma 14" xfId="371" xr:uid="{00000000-0005-0000-0000-000072010000}"/>
    <cellStyle name="Comma 14 2" xfId="372" xr:uid="{00000000-0005-0000-0000-000073010000}"/>
    <cellStyle name="Comma 14 3" xfId="373" xr:uid="{00000000-0005-0000-0000-000074010000}"/>
    <cellStyle name="Comma 15" xfId="374" xr:uid="{00000000-0005-0000-0000-000075010000}"/>
    <cellStyle name="Comma 15 2" xfId="375" xr:uid="{00000000-0005-0000-0000-000076010000}"/>
    <cellStyle name="Comma 15 3" xfId="376" xr:uid="{00000000-0005-0000-0000-000077010000}"/>
    <cellStyle name="Comma 16" xfId="377" xr:uid="{00000000-0005-0000-0000-000078010000}"/>
    <cellStyle name="Comma 16 2" xfId="378" xr:uid="{00000000-0005-0000-0000-000079010000}"/>
    <cellStyle name="Comma 16 3" xfId="379" xr:uid="{00000000-0005-0000-0000-00007A010000}"/>
    <cellStyle name="Comma 17" xfId="380" xr:uid="{00000000-0005-0000-0000-00007B010000}"/>
    <cellStyle name="Comma 17 2" xfId="381" xr:uid="{00000000-0005-0000-0000-00007C010000}"/>
    <cellStyle name="Comma 17 3" xfId="382" xr:uid="{00000000-0005-0000-0000-00007D010000}"/>
    <cellStyle name="Comma 18" xfId="383" xr:uid="{00000000-0005-0000-0000-00007E010000}"/>
    <cellStyle name="Comma 18 2" xfId="384" xr:uid="{00000000-0005-0000-0000-00007F010000}"/>
    <cellStyle name="Comma 18 3" xfId="385" xr:uid="{00000000-0005-0000-0000-000080010000}"/>
    <cellStyle name="Comma 19" xfId="386" xr:uid="{00000000-0005-0000-0000-000081010000}"/>
    <cellStyle name="Comma 19 2" xfId="387" xr:uid="{00000000-0005-0000-0000-000082010000}"/>
    <cellStyle name="Comma 2" xfId="388" xr:uid="{00000000-0005-0000-0000-000083010000}"/>
    <cellStyle name="Comma 2 2" xfId="389" xr:uid="{00000000-0005-0000-0000-000084010000}"/>
    <cellStyle name="Comma 2 2 2" xfId="390" xr:uid="{00000000-0005-0000-0000-000085010000}"/>
    <cellStyle name="Comma 2 2 2 2" xfId="391" xr:uid="{00000000-0005-0000-0000-000086010000}"/>
    <cellStyle name="Comma 2 2 3" xfId="392" xr:uid="{00000000-0005-0000-0000-000087010000}"/>
    <cellStyle name="Comma 2 2 4" xfId="393" xr:uid="{00000000-0005-0000-0000-000088010000}"/>
    <cellStyle name="Comma 2 3" xfId="394" xr:uid="{00000000-0005-0000-0000-000089010000}"/>
    <cellStyle name="Comma 2 4" xfId="395" xr:uid="{00000000-0005-0000-0000-00008A010000}"/>
    <cellStyle name="Comma 20" xfId="396" xr:uid="{00000000-0005-0000-0000-00008B010000}"/>
    <cellStyle name="Comma 20 2" xfId="397" xr:uid="{00000000-0005-0000-0000-00008C010000}"/>
    <cellStyle name="Comma 20 3" xfId="398" xr:uid="{00000000-0005-0000-0000-00008D010000}"/>
    <cellStyle name="Comma 21" xfId="399" xr:uid="{00000000-0005-0000-0000-00008E010000}"/>
    <cellStyle name="Comma 21 2" xfId="400" xr:uid="{00000000-0005-0000-0000-00008F010000}"/>
    <cellStyle name="Comma 21 3" xfId="401" xr:uid="{00000000-0005-0000-0000-000090010000}"/>
    <cellStyle name="Comma 22" xfId="402" xr:uid="{00000000-0005-0000-0000-000091010000}"/>
    <cellStyle name="Comma 22 2" xfId="403" xr:uid="{00000000-0005-0000-0000-000092010000}"/>
    <cellStyle name="Comma 23" xfId="404" xr:uid="{00000000-0005-0000-0000-000093010000}"/>
    <cellStyle name="Comma 23 2" xfId="405" xr:uid="{00000000-0005-0000-0000-000094010000}"/>
    <cellStyle name="Comma 24" xfId="406" xr:uid="{00000000-0005-0000-0000-000095010000}"/>
    <cellStyle name="Comma 24 2" xfId="407" xr:uid="{00000000-0005-0000-0000-000096010000}"/>
    <cellStyle name="Comma 25" xfId="408" xr:uid="{00000000-0005-0000-0000-000097010000}"/>
    <cellStyle name="Comma 25 2" xfId="409" xr:uid="{00000000-0005-0000-0000-000098010000}"/>
    <cellStyle name="Comma 26" xfId="410" xr:uid="{00000000-0005-0000-0000-000099010000}"/>
    <cellStyle name="Comma 26 2" xfId="411" xr:uid="{00000000-0005-0000-0000-00009A010000}"/>
    <cellStyle name="Comma 27" xfId="412" xr:uid="{00000000-0005-0000-0000-00009B010000}"/>
    <cellStyle name="Comma 27 2" xfId="413" xr:uid="{00000000-0005-0000-0000-00009C010000}"/>
    <cellStyle name="Comma 28" xfId="414" xr:uid="{00000000-0005-0000-0000-00009D010000}"/>
    <cellStyle name="Comma 29" xfId="415" xr:uid="{00000000-0005-0000-0000-00009E010000}"/>
    <cellStyle name="Comma 3" xfId="416" xr:uid="{00000000-0005-0000-0000-00009F010000}"/>
    <cellStyle name="Comma 3 2" xfId="417" xr:uid="{00000000-0005-0000-0000-0000A0010000}"/>
    <cellStyle name="Comma 3 2 2" xfId="418" xr:uid="{00000000-0005-0000-0000-0000A1010000}"/>
    <cellStyle name="Comma 3 2 3" xfId="419" xr:uid="{00000000-0005-0000-0000-0000A2010000}"/>
    <cellStyle name="Comma 3 3" xfId="420" xr:uid="{00000000-0005-0000-0000-0000A3010000}"/>
    <cellStyle name="Comma 3 3 2" xfId="421" xr:uid="{00000000-0005-0000-0000-0000A4010000}"/>
    <cellStyle name="Comma 3 4" xfId="422" xr:uid="{00000000-0005-0000-0000-0000A5010000}"/>
    <cellStyle name="Comma 3 5" xfId="423" xr:uid="{00000000-0005-0000-0000-0000A6010000}"/>
    <cellStyle name="Comma 30" xfId="424" xr:uid="{00000000-0005-0000-0000-0000A7010000}"/>
    <cellStyle name="Comma 31" xfId="425" xr:uid="{00000000-0005-0000-0000-0000A8010000}"/>
    <cellStyle name="Comma 32" xfId="426" xr:uid="{00000000-0005-0000-0000-0000A9010000}"/>
    <cellStyle name="Comma 32 2" xfId="427" xr:uid="{00000000-0005-0000-0000-0000AA010000}"/>
    <cellStyle name="Comma 33" xfId="428" xr:uid="{00000000-0005-0000-0000-0000AB010000}"/>
    <cellStyle name="Comma 33 2" xfId="429" xr:uid="{00000000-0005-0000-0000-0000AC010000}"/>
    <cellStyle name="Comma 34" xfId="430" xr:uid="{00000000-0005-0000-0000-0000AD010000}"/>
    <cellStyle name="Comma 34 2" xfId="431" xr:uid="{00000000-0005-0000-0000-0000AE010000}"/>
    <cellStyle name="Comma 35" xfId="432" xr:uid="{00000000-0005-0000-0000-0000AF010000}"/>
    <cellStyle name="Comma 35 2" xfId="433" xr:uid="{00000000-0005-0000-0000-0000B0010000}"/>
    <cellStyle name="Comma 36" xfId="434" xr:uid="{00000000-0005-0000-0000-0000B1010000}"/>
    <cellStyle name="Comma 36 2" xfId="435" xr:uid="{00000000-0005-0000-0000-0000B2010000}"/>
    <cellStyle name="Comma 37" xfId="436" xr:uid="{00000000-0005-0000-0000-0000B3010000}"/>
    <cellStyle name="Comma 37 2" xfId="437" xr:uid="{00000000-0005-0000-0000-0000B4010000}"/>
    <cellStyle name="Comma 38" xfId="438" xr:uid="{00000000-0005-0000-0000-0000B5010000}"/>
    <cellStyle name="Comma 38 2" xfId="439" xr:uid="{00000000-0005-0000-0000-0000B6010000}"/>
    <cellStyle name="Comma 39" xfId="440" xr:uid="{00000000-0005-0000-0000-0000B7010000}"/>
    <cellStyle name="Comma 39 2" xfId="441" xr:uid="{00000000-0005-0000-0000-0000B8010000}"/>
    <cellStyle name="Comma 4" xfId="442" xr:uid="{00000000-0005-0000-0000-0000B9010000}"/>
    <cellStyle name="Comma 4 2" xfId="443" xr:uid="{00000000-0005-0000-0000-0000BA010000}"/>
    <cellStyle name="Comma 4 2 2" xfId="444" xr:uid="{00000000-0005-0000-0000-0000BB010000}"/>
    <cellStyle name="Comma 4 3" xfId="445" xr:uid="{00000000-0005-0000-0000-0000BC010000}"/>
    <cellStyle name="Comma 4 3 2" xfId="446" xr:uid="{00000000-0005-0000-0000-0000BD010000}"/>
    <cellStyle name="Comma 4 4" xfId="447" xr:uid="{00000000-0005-0000-0000-0000BE010000}"/>
    <cellStyle name="Comma 4 5" xfId="448" xr:uid="{00000000-0005-0000-0000-0000BF010000}"/>
    <cellStyle name="Comma 40" xfId="449" xr:uid="{00000000-0005-0000-0000-0000C0010000}"/>
    <cellStyle name="Comma 40 2" xfId="450" xr:uid="{00000000-0005-0000-0000-0000C1010000}"/>
    <cellStyle name="Comma 41" xfId="451" xr:uid="{00000000-0005-0000-0000-0000C2010000}"/>
    <cellStyle name="Comma 41 2" xfId="452" xr:uid="{00000000-0005-0000-0000-0000C3010000}"/>
    <cellStyle name="Comma 42" xfId="453" xr:uid="{00000000-0005-0000-0000-0000C4010000}"/>
    <cellStyle name="Comma 42 2" xfId="454" xr:uid="{00000000-0005-0000-0000-0000C5010000}"/>
    <cellStyle name="Comma 43" xfId="455" xr:uid="{00000000-0005-0000-0000-0000C6010000}"/>
    <cellStyle name="Comma 43 2" xfId="456" xr:uid="{00000000-0005-0000-0000-0000C7010000}"/>
    <cellStyle name="Comma 44" xfId="457" xr:uid="{00000000-0005-0000-0000-0000C8010000}"/>
    <cellStyle name="Comma 45" xfId="458" xr:uid="{00000000-0005-0000-0000-0000C9010000}"/>
    <cellStyle name="Comma 46" xfId="459" xr:uid="{00000000-0005-0000-0000-0000CA010000}"/>
    <cellStyle name="Comma 47" xfId="460" xr:uid="{00000000-0005-0000-0000-0000CB010000}"/>
    <cellStyle name="Comma 48" xfId="461" xr:uid="{00000000-0005-0000-0000-0000CC010000}"/>
    <cellStyle name="Comma 49" xfId="462" xr:uid="{00000000-0005-0000-0000-0000CD010000}"/>
    <cellStyle name="Comma 5" xfId="463" xr:uid="{00000000-0005-0000-0000-0000CE010000}"/>
    <cellStyle name="Comma 5 2" xfId="464" xr:uid="{00000000-0005-0000-0000-0000CF010000}"/>
    <cellStyle name="Comma 5 3" xfId="465" xr:uid="{00000000-0005-0000-0000-0000D0010000}"/>
    <cellStyle name="Comma 5 3 2" xfId="466" xr:uid="{00000000-0005-0000-0000-0000D1010000}"/>
    <cellStyle name="Comma 5 4" xfId="467" xr:uid="{00000000-0005-0000-0000-0000D2010000}"/>
    <cellStyle name="Comma 50" xfId="468" xr:uid="{00000000-0005-0000-0000-0000D3010000}"/>
    <cellStyle name="Comma 51" xfId="469" xr:uid="{00000000-0005-0000-0000-0000D4010000}"/>
    <cellStyle name="Comma 52" xfId="470" xr:uid="{00000000-0005-0000-0000-0000D5010000}"/>
    <cellStyle name="Comma 53" xfId="471" xr:uid="{00000000-0005-0000-0000-0000D6010000}"/>
    <cellStyle name="Comma 54" xfId="472" xr:uid="{00000000-0005-0000-0000-0000D7010000}"/>
    <cellStyle name="Comma 55" xfId="473" xr:uid="{00000000-0005-0000-0000-0000D8010000}"/>
    <cellStyle name="Comma 56" xfId="474" xr:uid="{00000000-0005-0000-0000-0000D9010000}"/>
    <cellStyle name="Comma 57" xfId="475" xr:uid="{00000000-0005-0000-0000-0000DA010000}"/>
    <cellStyle name="Comma 58" xfId="476" xr:uid="{00000000-0005-0000-0000-0000DB010000}"/>
    <cellStyle name="Comma 59" xfId="477" xr:uid="{00000000-0005-0000-0000-0000DC010000}"/>
    <cellStyle name="Comma 6" xfId="478" xr:uid="{00000000-0005-0000-0000-0000DD010000}"/>
    <cellStyle name="Comma 6 2" xfId="479" xr:uid="{00000000-0005-0000-0000-0000DE010000}"/>
    <cellStyle name="Comma 6 2 2" xfId="480" xr:uid="{00000000-0005-0000-0000-0000DF010000}"/>
    <cellStyle name="Comma 6 3" xfId="481" xr:uid="{00000000-0005-0000-0000-0000E0010000}"/>
    <cellStyle name="Comma 60" xfId="482" xr:uid="{00000000-0005-0000-0000-0000E1010000}"/>
    <cellStyle name="Comma 61" xfId="483" xr:uid="{00000000-0005-0000-0000-0000E2010000}"/>
    <cellStyle name="Comma 62" xfId="484" xr:uid="{00000000-0005-0000-0000-0000E3010000}"/>
    <cellStyle name="Comma 63" xfId="485" xr:uid="{00000000-0005-0000-0000-0000E4010000}"/>
    <cellStyle name="Comma 64" xfId="486" xr:uid="{00000000-0005-0000-0000-0000E5010000}"/>
    <cellStyle name="Comma 65" xfId="487" xr:uid="{00000000-0005-0000-0000-0000E6010000}"/>
    <cellStyle name="Comma 66" xfId="488" xr:uid="{00000000-0005-0000-0000-0000E7010000}"/>
    <cellStyle name="Comma 67" xfId="489" xr:uid="{00000000-0005-0000-0000-0000E8010000}"/>
    <cellStyle name="Comma 7" xfId="490" xr:uid="{00000000-0005-0000-0000-0000E9010000}"/>
    <cellStyle name="Comma 7 2" xfId="491" xr:uid="{00000000-0005-0000-0000-0000EA010000}"/>
    <cellStyle name="Comma 7 2 2" xfId="492" xr:uid="{00000000-0005-0000-0000-0000EB010000}"/>
    <cellStyle name="Comma 7 3" xfId="493" xr:uid="{00000000-0005-0000-0000-0000EC010000}"/>
    <cellStyle name="Comma 7 4" xfId="494" xr:uid="{00000000-0005-0000-0000-0000ED010000}"/>
    <cellStyle name="Comma 7 5" xfId="495" xr:uid="{00000000-0005-0000-0000-0000EE010000}"/>
    <cellStyle name="Comma 8" xfId="496" xr:uid="{00000000-0005-0000-0000-0000EF010000}"/>
    <cellStyle name="Comma 8 2" xfId="497" xr:uid="{00000000-0005-0000-0000-0000F0010000}"/>
    <cellStyle name="Comma 8 3" xfId="498" xr:uid="{00000000-0005-0000-0000-0000F1010000}"/>
    <cellStyle name="Comma 9" xfId="499" xr:uid="{00000000-0005-0000-0000-0000F2010000}"/>
    <cellStyle name="Comma 9 2" xfId="500" xr:uid="{00000000-0005-0000-0000-0000F3010000}"/>
    <cellStyle name="Comma 9 3" xfId="501" xr:uid="{00000000-0005-0000-0000-0000F4010000}"/>
    <cellStyle name="comma zerodec" xfId="502" xr:uid="{00000000-0005-0000-0000-0000F5010000}"/>
    <cellStyle name="comma zerodec 2" xfId="503" xr:uid="{00000000-0005-0000-0000-0000F6010000}"/>
    <cellStyle name="comma zerodec 3" xfId="504" xr:uid="{00000000-0005-0000-0000-0000F7010000}"/>
    <cellStyle name="comma zerodec 3 2" xfId="505" xr:uid="{00000000-0005-0000-0000-0000F8010000}"/>
    <cellStyle name="Comma.1" xfId="506" xr:uid="{00000000-0005-0000-0000-0000F9010000}"/>
    <cellStyle name="Comma.2" xfId="507" xr:uid="{00000000-0005-0000-0000-0000FA010000}"/>
    <cellStyle name="Comma0" xfId="508" xr:uid="{00000000-0005-0000-0000-0000FB010000}"/>
    <cellStyle name="company_title" xfId="509" xr:uid="{00000000-0005-0000-0000-0000FC010000}"/>
    <cellStyle name="Copied" xfId="510" xr:uid="{00000000-0005-0000-0000-0000FD010000}"/>
    <cellStyle name="COST1" xfId="511" xr:uid="{00000000-0005-0000-0000-0000FE010000}"/>
    <cellStyle name="Curpency_FGCOST-1_TCC-LCASH" xfId="512" xr:uid="{00000000-0005-0000-0000-0000FF010000}"/>
    <cellStyle name="Curren - Style3" xfId="513" xr:uid="{00000000-0005-0000-0000-000000020000}"/>
    <cellStyle name="Curren - Style4" xfId="514" xr:uid="{00000000-0005-0000-0000-000001020000}"/>
    <cellStyle name="Currency [00]" xfId="515" xr:uid="{00000000-0005-0000-0000-000002020000}"/>
    <cellStyle name="Currency [00] 2" xfId="516" xr:uid="{00000000-0005-0000-0000-000003020000}"/>
    <cellStyle name="Currency [00] 2 2" xfId="517" xr:uid="{00000000-0005-0000-0000-000004020000}"/>
    <cellStyle name="Currency [1]" xfId="518" xr:uid="{00000000-0005-0000-0000-000005020000}"/>
    <cellStyle name="Currency [2]" xfId="519" xr:uid="{00000000-0005-0000-0000-000006020000}"/>
    <cellStyle name="Currency [2] 2" xfId="520" xr:uid="{00000000-0005-0000-0000-000007020000}"/>
    <cellStyle name="Currency [2] 3" xfId="521" xr:uid="{00000000-0005-0000-0000-000008020000}"/>
    <cellStyle name="Currency [2] 4" xfId="522" xr:uid="{00000000-0005-0000-0000-000009020000}"/>
    <cellStyle name="Currency 0" xfId="523" xr:uid="{00000000-0005-0000-0000-00000A020000}"/>
    <cellStyle name="Currency 0 2" xfId="524" xr:uid="{00000000-0005-0000-0000-00000B020000}"/>
    <cellStyle name="Currency 2" xfId="525" xr:uid="{00000000-0005-0000-0000-00000C020000}"/>
    <cellStyle name="Currency 2 2" xfId="526" xr:uid="{00000000-0005-0000-0000-00000D020000}"/>
    <cellStyle name="Currency 3" xfId="527" xr:uid="{00000000-0005-0000-0000-00000E020000}"/>
    <cellStyle name="Currency0" xfId="528" xr:uid="{00000000-0005-0000-0000-00000F020000}"/>
    <cellStyle name="Currency1" xfId="529" xr:uid="{00000000-0005-0000-0000-000010020000}"/>
    <cellStyle name="Currency1 2" xfId="530" xr:uid="{00000000-0005-0000-0000-000011020000}"/>
    <cellStyle name="Currency1 3" xfId="531" xr:uid="{00000000-0005-0000-0000-000012020000}"/>
    <cellStyle name="Currency1 3 2" xfId="532" xr:uid="{00000000-0005-0000-0000-000013020000}"/>
    <cellStyle name="Currency2" xfId="533" xr:uid="{00000000-0005-0000-0000-000014020000}"/>
    <cellStyle name="Currency2 2" xfId="534" xr:uid="{00000000-0005-0000-0000-000015020000}"/>
    <cellStyle name="Dan" xfId="535" xr:uid="{00000000-0005-0000-0000-000016020000}"/>
    <cellStyle name="Dan 2" xfId="536" xr:uid="{00000000-0005-0000-0000-000017020000}"/>
    <cellStyle name="Date" xfId="537" xr:uid="{00000000-0005-0000-0000-000018020000}"/>
    <cellStyle name="Date Aligned" xfId="538" xr:uid="{00000000-0005-0000-0000-000019020000}"/>
    <cellStyle name="Date Aligned 2" xfId="539" xr:uid="{00000000-0005-0000-0000-00001A020000}"/>
    <cellStyle name="Date Short" xfId="540" xr:uid="{00000000-0005-0000-0000-00001B020000}"/>
    <cellStyle name="Date Short 2" xfId="541" xr:uid="{00000000-0005-0000-0000-00001C020000}"/>
    <cellStyle name="Date Short_บ3" xfId="542" xr:uid="{00000000-0005-0000-0000-00001D020000}"/>
    <cellStyle name="date_BusinessDriver-by month" xfId="543" xr:uid="{00000000-0005-0000-0000-00001E020000}"/>
    <cellStyle name="DELTA" xfId="544" xr:uid="{00000000-0005-0000-0000-00001F020000}"/>
    <cellStyle name="DELTA 2" xfId="545" xr:uid="{00000000-0005-0000-0000-000020020000}"/>
    <cellStyle name="DELTA 2 2" xfId="546" xr:uid="{00000000-0005-0000-0000-000021020000}"/>
    <cellStyle name="Dezimal [0]_OPTIMIR1 (deutsch)" xfId="547" xr:uid="{00000000-0005-0000-0000-000022020000}"/>
    <cellStyle name="Dezimal_Additional UTOPIA examples" xfId="548" xr:uid="{00000000-0005-0000-0000-000023020000}"/>
    <cellStyle name="d-mmm-yy" xfId="549" xr:uid="{00000000-0005-0000-0000-000024020000}"/>
    <cellStyle name="Dollar (zero dec)" xfId="550" xr:uid="{00000000-0005-0000-0000-000025020000}"/>
    <cellStyle name="Dollar (zero dec) 2" xfId="551" xr:uid="{00000000-0005-0000-0000-000026020000}"/>
    <cellStyle name="Dollar (zero dec) 3" xfId="552" xr:uid="{00000000-0005-0000-0000-000027020000}"/>
    <cellStyle name="Dollar (zero dec) 3 2" xfId="553" xr:uid="{00000000-0005-0000-0000-000028020000}"/>
    <cellStyle name="Dollars" xfId="554" xr:uid="{00000000-0005-0000-0000-000029020000}"/>
    <cellStyle name="Done" xfId="555" xr:uid="{00000000-0005-0000-0000-00002A020000}"/>
    <cellStyle name="Dotted Line" xfId="556" xr:uid="{00000000-0005-0000-0000-00002B020000}"/>
    <cellStyle name="Dotted Line 2" xfId="557" xr:uid="{00000000-0005-0000-0000-00002C020000}"/>
    <cellStyle name="dt" xfId="558" xr:uid="{00000000-0005-0000-0000-00002D020000}"/>
    <cellStyle name="EN CO.," xfId="559" xr:uid="{00000000-0005-0000-0000-00002E020000}"/>
    <cellStyle name="Enter Currency (0)" xfId="560" xr:uid="{00000000-0005-0000-0000-00002F020000}"/>
    <cellStyle name="Enter Currency (0) 2" xfId="561" xr:uid="{00000000-0005-0000-0000-000030020000}"/>
    <cellStyle name="Enter Currency (0) 2 2" xfId="562" xr:uid="{00000000-0005-0000-0000-000031020000}"/>
    <cellStyle name="Enter Currency (2)" xfId="563" xr:uid="{00000000-0005-0000-0000-000032020000}"/>
    <cellStyle name="Enter Currency (2) 2" xfId="564" xr:uid="{00000000-0005-0000-0000-000033020000}"/>
    <cellStyle name="Enter Currency (2) 2 2" xfId="565" xr:uid="{00000000-0005-0000-0000-000034020000}"/>
    <cellStyle name="Enter Units (0)" xfId="566" xr:uid="{00000000-0005-0000-0000-000035020000}"/>
    <cellStyle name="Enter Units (0) 2" xfId="567" xr:uid="{00000000-0005-0000-0000-000036020000}"/>
    <cellStyle name="Enter Units (0) 2 2" xfId="568" xr:uid="{00000000-0005-0000-0000-000037020000}"/>
    <cellStyle name="Enter Units (1)" xfId="569" xr:uid="{00000000-0005-0000-0000-000038020000}"/>
    <cellStyle name="Enter Units (1) 2" xfId="570" xr:uid="{00000000-0005-0000-0000-000039020000}"/>
    <cellStyle name="Enter Units (2)" xfId="571" xr:uid="{00000000-0005-0000-0000-00003A020000}"/>
    <cellStyle name="Enter Units (2) 2" xfId="572" xr:uid="{00000000-0005-0000-0000-00003B020000}"/>
    <cellStyle name="Enter Units (2) 2 2" xfId="573" xr:uid="{00000000-0005-0000-0000-00003C020000}"/>
    <cellStyle name="Entered" xfId="574" xr:uid="{00000000-0005-0000-0000-00003D020000}"/>
    <cellStyle name="EnterpriseTable[1]" xfId="575" xr:uid="{00000000-0005-0000-0000-00003E020000}"/>
    <cellStyle name="ERROR" xfId="576" xr:uid="{00000000-0005-0000-0000-00003F020000}"/>
    <cellStyle name="Euro" xfId="577" xr:uid="{00000000-0005-0000-0000-000040020000}"/>
    <cellStyle name="Explanatory Text 2" xfId="578" xr:uid="{00000000-0005-0000-0000-000041020000}"/>
    <cellStyle name="Explanatory Text 3" xfId="579" xr:uid="{00000000-0005-0000-0000-000042020000}"/>
    <cellStyle name="Explanatory Text 4" xfId="580" xr:uid="{00000000-0005-0000-0000-000043020000}"/>
    <cellStyle name="Figures[0]" xfId="581" xr:uid="{00000000-0005-0000-0000-000044020000}"/>
    <cellStyle name="Fixed" xfId="582" xr:uid="{00000000-0005-0000-0000-000045020000}"/>
    <cellStyle name="Footnote" xfId="583" xr:uid="{00000000-0005-0000-0000-000046020000}"/>
    <cellStyle name="Format Number Column" xfId="584" xr:uid="{00000000-0005-0000-0000-000047020000}"/>
    <cellStyle name="gen" xfId="585" xr:uid="{00000000-0005-0000-0000-000048020000}"/>
    <cellStyle name="gen 2" xfId="586" xr:uid="{00000000-0005-0000-0000-000049020000}"/>
    <cellStyle name="Good 2" xfId="587" xr:uid="{00000000-0005-0000-0000-00004A020000}"/>
    <cellStyle name="Good 3" xfId="588" xr:uid="{00000000-0005-0000-0000-00004B020000}"/>
    <cellStyle name="Good 4" xfId="589" xr:uid="{00000000-0005-0000-0000-00004C020000}"/>
    <cellStyle name="Grand total" xfId="590" xr:uid="{00000000-0005-0000-0000-00004D020000}"/>
    <cellStyle name="Gray" xfId="591" xr:uid="{00000000-0005-0000-0000-00004E020000}"/>
    <cellStyle name="Grey" xfId="592" xr:uid="{00000000-0005-0000-0000-00004F020000}"/>
    <cellStyle name="Grey 2" xfId="593" xr:uid="{00000000-0005-0000-0000-000050020000}"/>
    <cellStyle name="Grey 2 2" xfId="594" xr:uid="{00000000-0005-0000-0000-000051020000}"/>
    <cellStyle name="Grey 3" xfId="595" xr:uid="{00000000-0005-0000-0000-000052020000}"/>
    <cellStyle name="gt" xfId="596" xr:uid="{00000000-0005-0000-0000-000053020000}"/>
    <cellStyle name="ha" xfId="597" xr:uid="{00000000-0005-0000-0000-000054020000}"/>
    <cellStyle name="Hard Percent" xfId="598" xr:uid="{00000000-0005-0000-0000-000055020000}"/>
    <cellStyle name="Hard Percent 2" xfId="599" xr:uid="{00000000-0005-0000-0000-000056020000}"/>
    <cellStyle name="Header" xfId="600" xr:uid="{00000000-0005-0000-0000-000057020000}"/>
    <cellStyle name="Header1" xfId="601" xr:uid="{00000000-0005-0000-0000-000058020000}"/>
    <cellStyle name="Header1 2" xfId="602" xr:uid="{00000000-0005-0000-0000-000059020000}"/>
    <cellStyle name="Header1 3" xfId="603" xr:uid="{00000000-0005-0000-0000-00005A020000}"/>
    <cellStyle name="Header1 3 2" xfId="604" xr:uid="{00000000-0005-0000-0000-00005B020000}"/>
    <cellStyle name="Header2" xfId="605" xr:uid="{00000000-0005-0000-0000-00005C020000}"/>
    <cellStyle name="Header2 2" xfId="606" xr:uid="{00000000-0005-0000-0000-00005D020000}"/>
    <cellStyle name="Header2 2 2" xfId="607" xr:uid="{00000000-0005-0000-0000-00005E020000}"/>
    <cellStyle name="Header2 2 3" xfId="608" xr:uid="{00000000-0005-0000-0000-00005F020000}"/>
    <cellStyle name="Header2 2 4" xfId="609" xr:uid="{00000000-0005-0000-0000-000060020000}"/>
    <cellStyle name="Header2 2 5" xfId="610" xr:uid="{00000000-0005-0000-0000-000061020000}"/>
    <cellStyle name="Header2 3" xfId="611" xr:uid="{00000000-0005-0000-0000-000062020000}"/>
    <cellStyle name="Header2 3 2" xfId="612" xr:uid="{00000000-0005-0000-0000-000063020000}"/>
    <cellStyle name="Heading" xfId="613" xr:uid="{00000000-0005-0000-0000-000064020000}"/>
    <cellStyle name="Heading 1 2" xfId="614" xr:uid="{00000000-0005-0000-0000-000065020000}"/>
    <cellStyle name="Heading 1 2 2" xfId="615" xr:uid="{00000000-0005-0000-0000-000066020000}"/>
    <cellStyle name="Heading 1 2 3" xfId="616" xr:uid="{00000000-0005-0000-0000-000067020000}"/>
    <cellStyle name="Heading 1 3" xfId="617" xr:uid="{00000000-0005-0000-0000-000068020000}"/>
    <cellStyle name="Heading 1 4" xfId="618" xr:uid="{00000000-0005-0000-0000-000069020000}"/>
    <cellStyle name="Heading 1 5" xfId="619" xr:uid="{00000000-0005-0000-0000-00006A020000}"/>
    <cellStyle name="Heading 2 2" xfId="620" xr:uid="{00000000-0005-0000-0000-00006B020000}"/>
    <cellStyle name="Heading 2 2 2" xfId="621" xr:uid="{00000000-0005-0000-0000-00006C020000}"/>
    <cellStyle name="Heading 2 2 3" xfId="622" xr:uid="{00000000-0005-0000-0000-00006D020000}"/>
    <cellStyle name="Heading 2 3" xfId="623" xr:uid="{00000000-0005-0000-0000-00006E020000}"/>
    <cellStyle name="Heading 2 4" xfId="624" xr:uid="{00000000-0005-0000-0000-00006F020000}"/>
    <cellStyle name="Heading 2 5" xfId="625" xr:uid="{00000000-0005-0000-0000-000070020000}"/>
    <cellStyle name="Heading 3 2" xfId="626" xr:uid="{00000000-0005-0000-0000-000071020000}"/>
    <cellStyle name="Heading 3 3" xfId="627" xr:uid="{00000000-0005-0000-0000-000072020000}"/>
    <cellStyle name="Heading 3 4" xfId="628" xr:uid="{00000000-0005-0000-0000-000073020000}"/>
    <cellStyle name="Heading 4 2" xfId="629" xr:uid="{00000000-0005-0000-0000-000074020000}"/>
    <cellStyle name="Heading 4 3" xfId="630" xr:uid="{00000000-0005-0000-0000-000075020000}"/>
    <cellStyle name="Heading 4 4" xfId="631" xr:uid="{00000000-0005-0000-0000-000076020000}"/>
    <cellStyle name="Heading1" xfId="632" xr:uid="{00000000-0005-0000-0000-000077020000}"/>
    <cellStyle name="headoption" xfId="633" xr:uid="{00000000-0005-0000-0000-000078020000}"/>
    <cellStyle name="hidenorm" xfId="634" xr:uid="{00000000-0005-0000-0000-000079020000}"/>
    <cellStyle name="Hyperlink 2" xfId="635" xr:uid="{00000000-0005-0000-0000-00007A020000}"/>
    <cellStyle name="Hyperlink 3" xfId="636" xr:uid="{00000000-0005-0000-0000-00007B020000}"/>
    <cellStyle name="i·0" xfId="637" xr:uid="{00000000-0005-0000-0000-00007C020000}"/>
    <cellStyle name="Indent" xfId="638" xr:uid="{00000000-0005-0000-0000-00007D020000}"/>
    <cellStyle name="Indent Bold" xfId="639" xr:uid="{00000000-0005-0000-0000-00007E020000}"/>
    <cellStyle name="Info_Main" xfId="640" xr:uid="{00000000-0005-0000-0000-00007F020000}"/>
    <cellStyle name="Input [yellow]" xfId="641" xr:uid="{00000000-0005-0000-0000-000080020000}"/>
    <cellStyle name="Input [yellow] 2" xfId="642" xr:uid="{00000000-0005-0000-0000-000081020000}"/>
    <cellStyle name="Input [yellow] 2 2" xfId="643" xr:uid="{00000000-0005-0000-0000-000082020000}"/>
    <cellStyle name="Input [yellow] 3" xfId="644" xr:uid="{00000000-0005-0000-0000-000083020000}"/>
    <cellStyle name="Input [yellow] 3 2" xfId="645" xr:uid="{00000000-0005-0000-0000-000084020000}"/>
    <cellStyle name="Input [yellow] 3 3" xfId="646" xr:uid="{00000000-0005-0000-0000-000085020000}"/>
    <cellStyle name="Input [yellow] 3 4" xfId="647" xr:uid="{00000000-0005-0000-0000-000086020000}"/>
    <cellStyle name="Input [yellow] 4" xfId="648" xr:uid="{00000000-0005-0000-0000-000087020000}"/>
    <cellStyle name="Input 10" xfId="649" xr:uid="{00000000-0005-0000-0000-000088020000}"/>
    <cellStyle name="Input 11" xfId="650" xr:uid="{00000000-0005-0000-0000-000089020000}"/>
    <cellStyle name="Input 12" xfId="651" xr:uid="{00000000-0005-0000-0000-00008A020000}"/>
    <cellStyle name="Input 13" xfId="652" xr:uid="{00000000-0005-0000-0000-00008B020000}"/>
    <cellStyle name="Input 13 2" xfId="653" xr:uid="{00000000-0005-0000-0000-00008C020000}"/>
    <cellStyle name="Input 13 3" xfId="654" xr:uid="{00000000-0005-0000-0000-00008D020000}"/>
    <cellStyle name="Input 14" xfId="655" xr:uid="{00000000-0005-0000-0000-00008E020000}"/>
    <cellStyle name="Input 14 2" xfId="656" xr:uid="{00000000-0005-0000-0000-00008F020000}"/>
    <cellStyle name="Input 14 3" xfId="657" xr:uid="{00000000-0005-0000-0000-000090020000}"/>
    <cellStyle name="Input 15" xfId="658" xr:uid="{00000000-0005-0000-0000-000091020000}"/>
    <cellStyle name="Input 16" xfId="659" xr:uid="{00000000-0005-0000-0000-000092020000}"/>
    <cellStyle name="Input 17" xfId="660" xr:uid="{00000000-0005-0000-0000-000093020000}"/>
    <cellStyle name="Input 18" xfId="661" xr:uid="{00000000-0005-0000-0000-000094020000}"/>
    <cellStyle name="Input 19" xfId="662" xr:uid="{00000000-0005-0000-0000-000095020000}"/>
    <cellStyle name="Input 2" xfId="663" xr:uid="{00000000-0005-0000-0000-000096020000}"/>
    <cellStyle name="Input 2 2" xfId="664" xr:uid="{00000000-0005-0000-0000-000097020000}"/>
    <cellStyle name="Input 2 2 2" xfId="665" xr:uid="{00000000-0005-0000-0000-000098020000}"/>
    <cellStyle name="Input 2 2 3" xfId="666" xr:uid="{00000000-0005-0000-0000-000099020000}"/>
    <cellStyle name="Input 2 2 4" xfId="667" xr:uid="{00000000-0005-0000-0000-00009A020000}"/>
    <cellStyle name="Input 20" xfId="668" xr:uid="{00000000-0005-0000-0000-00009B020000}"/>
    <cellStyle name="Input 21" xfId="669" xr:uid="{00000000-0005-0000-0000-00009C020000}"/>
    <cellStyle name="Input 22" xfId="670" xr:uid="{00000000-0005-0000-0000-00009D020000}"/>
    <cellStyle name="Input 23" xfId="671" xr:uid="{00000000-0005-0000-0000-00009E020000}"/>
    <cellStyle name="Input 24" xfId="672" xr:uid="{00000000-0005-0000-0000-00009F020000}"/>
    <cellStyle name="Input 25" xfId="673" xr:uid="{00000000-0005-0000-0000-0000A0020000}"/>
    <cellStyle name="Input 26" xfId="674" xr:uid="{00000000-0005-0000-0000-0000A1020000}"/>
    <cellStyle name="Input 27" xfId="675" xr:uid="{00000000-0005-0000-0000-0000A2020000}"/>
    <cellStyle name="Input 3" xfId="676" xr:uid="{00000000-0005-0000-0000-0000A3020000}"/>
    <cellStyle name="Input 3 2" xfId="677" xr:uid="{00000000-0005-0000-0000-0000A4020000}"/>
    <cellStyle name="Input 3 2 2" xfId="678" xr:uid="{00000000-0005-0000-0000-0000A5020000}"/>
    <cellStyle name="Input 3 2 3" xfId="679" xr:uid="{00000000-0005-0000-0000-0000A6020000}"/>
    <cellStyle name="Input 3 2 4" xfId="680" xr:uid="{00000000-0005-0000-0000-0000A7020000}"/>
    <cellStyle name="Input 4" xfId="681" xr:uid="{00000000-0005-0000-0000-0000A8020000}"/>
    <cellStyle name="Input 4 2" xfId="682" xr:uid="{00000000-0005-0000-0000-0000A9020000}"/>
    <cellStyle name="Input 4 2 2" xfId="683" xr:uid="{00000000-0005-0000-0000-0000AA020000}"/>
    <cellStyle name="Input 4 2 3" xfId="684" xr:uid="{00000000-0005-0000-0000-0000AB020000}"/>
    <cellStyle name="Input 4 2 4" xfId="685" xr:uid="{00000000-0005-0000-0000-0000AC020000}"/>
    <cellStyle name="Input 5" xfId="686" xr:uid="{00000000-0005-0000-0000-0000AD020000}"/>
    <cellStyle name="Input 6" xfId="687" xr:uid="{00000000-0005-0000-0000-0000AE020000}"/>
    <cellStyle name="Input 7" xfId="688" xr:uid="{00000000-0005-0000-0000-0000AF020000}"/>
    <cellStyle name="Input 8" xfId="689" xr:uid="{00000000-0005-0000-0000-0000B0020000}"/>
    <cellStyle name="Input 9" xfId="690" xr:uid="{00000000-0005-0000-0000-0000B1020000}"/>
    <cellStyle name="Input Cells" xfId="691" xr:uid="{00000000-0005-0000-0000-0000B2020000}"/>
    <cellStyle name="Input Cells 2" xfId="692" xr:uid="{00000000-0005-0000-0000-0000B3020000}"/>
    <cellStyle name="InputCurrency" xfId="693" xr:uid="{00000000-0005-0000-0000-0000B4020000}"/>
    <cellStyle name="InputCurrency 2" xfId="694" xr:uid="{00000000-0005-0000-0000-0000B5020000}"/>
    <cellStyle name="InputPercent1" xfId="695" xr:uid="{00000000-0005-0000-0000-0000B6020000}"/>
    <cellStyle name="Invisible" xfId="696" xr:uid="{00000000-0005-0000-0000-0000B7020000}"/>
    <cellStyle name="ip" xfId="697" xr:uid="{00000000-0005-0000-0000-0000B8020000}"/>
    <cellStyle name="k" xfId="698" xr:uid="{00000000-0005-0000-0000-0000B9020000}"/>
    <cellStyle name="k 2" xfId="699" xr:uid="{00000000-0005-0000-0000-0000BA020000}"/>
    <cellStyle name="KPMG Heading 1" xfId="700" xr:uid="{00000000-0005-0000-0000-0000BB020000}"/>
    <cellStyle name="KPMG Heading 2" xfId="701" xr:uid="{00000000-0005-0000-0000-0000BC020000}"/>
    <cellStyle name="KPMG Heading 3" xfId="702" xr:uid="{00000000-0005-0000-0000-0000BD020000}"/>
    <cellStyle name="KPMG Heading 4" xfId="703" xr:uid="{00000000-0005-0000-0000-0000BE020000}"/>
    <cellStyle name="KPMG Normal" xfId="704" xr:uid="{00000000-0005-0000-0000-0000BF020000}"/>
    <cellStyle name="KPMG Normal Text" xfId="705" xr:uid="{00000000-0005-0000-0000-0000C0020000}"/>
    <cellStyle name="Label_Manual" xfId="706" xr:uid="{00000000-0005-0000-0000-0000C1020000}"/>
    <cellStyle name="Ledger 17 x 11 in" xfId="707" xr:uid="{00000000-0005-0000-0000-0000C2020000}"/>
    <cellStyle name="left" xfId="708" xr:uid="{00000000-0005-0000-0000-0000C3020000}"/>
    <cellStyle name="link" xfId="709" xr:uid="{00000000-0005-0000-0000-0000C4020000}"/>
    <cellStyle name="Link Currency (0)" xfId="710" xr:uid="{00000000-0005-0000-0000-0000C5020000}"/>
    <cellStyle name="Link Currency (0) 2" xfId="711" xr:uid="{00000000-0005-0000-0000-0000C6020000}"/>
    <cellStyle name="Link Currency (0) 2 2" xfId="712" xr:uid="{00000000-0005-0000-0000-0000C7020000}"/>
    <cellStyle name="Link Currency (2)" xfId="713" xr:uid="{00000000-0005-0000-0000-0000C8020000}"/>
    <cellStyle name="Link Currency (2) 2" xfId="714" xr:uid="{00000000-0005-0000-0000-0000C9020000}"/>
    <cellStyle name="Link Currency (2) 2 2" xfId="715" xr:uid="{00000000-0005-0000-0000-0000CA020000}"/>
    <cellStyle name="Link Units (0)" xfId="716" xr:uid="{00000000-0005-0000-0000-0000CB020000}"/>
    <cellStyle name="Link Units (0) 2" xfId="717" xr:uid="{00000000-0005-0000-0000-0000CC020000}"/>
    <cellStyle name="Link Units (0) 2 2" xfId="718" xr:uid="{00000000-0005-0000-0000-0000CD020000}"/>
    <cellStyle name="Link Units (1)" xfId="719" xr:uid="{00000000-0005-0000-0000-0000CE020000}"/>
    <cellStyle name="Link Units (1) 2" xfId="720" xr:uid="{00000000-0005-0000-0000-0000CF020000}"/>
    <cellStyle name="Link Units (2)" xfId="721" xr:uid="{00000000-0005-0000-0000-0000D0020000}"/>
    <cellStyle name="Link Units (2) 2" xfId="722" xr:uid="{00000000-0005-0000-0000-0000D1020000}"/>
    <cellStyle name="Link Units (2) 2 2" xfId="723" xr:uid="{00000000-0005-0000-0000-0000D2020000}"/>
    <cellStyle name="link_Performance matrix v4 - ISC-1" xfId="724" xr:uid="{00000000-0005-0000-0000-0000D3020000}"/>
    <cellStyle name="Linked Cell 2" xfId="725" xr:uid="{00000000-0005-0000-0000-0000D4020000}"/>
    <cellStyle name="Linked Cell 3" xfId="726" xr:uid="{00000000-0005-0000-0000-0000D5020000}"/>
    <cellStyle name="Linked Cell 4" xfId="727" xr:uid="{00000000-0005-0000-0000-0000D6020000}"/>
    <cellStyle name="Linked Cells" xfId="728" xr:uid="{00000000-0005-0000-0000-0000D7020000}"/>
    <cellStyle name="Linked Cells 2" xfId="729" xr:uid="{00000000-0005-0000-0000-0000D8020000}"/>
    <cellStyle name="Milliers [0]_!!!GO" xfId="730" xr:uid="{00000000-0005-0000-0000-0000D9020000}"/>
    <cellStyle name="Milliers_!!!GO" xfId="731" xr:uid="{00000000-0005-0000-0000-0000DA020000}"/>
    <cellStyle name="MLComma0" xfId="732" xr:uid="{00000000-0005-0000-0000-0000DB020000}"/>
    <cellStyle name="MLComma0 2" xfId="733" xr:uid="{00000000-0005-0000-0000-0000DC020000}"/>
    <cellStyle name="MLDollar0" xfId="734" xr:uid="{00000000-0005-0000-0000-0000DD020000}"/>
    <cellStyle name="MLDollar0 2" xfId="735" xr:uid="{00000000-0005-0000-0000-0000DE020000}"/>
    <cellStyle name="MLEuro0" xfId="736" xr:uid="{00000000-0005-0000-0000-0000DF020000}"/>
    <cellStyle name="MLEuro0 2" xfId="737" xr:uid="{00000000-0005-0000-0000-0000E0020000}"/>
    <cellStyle name="MLMultiple0" xfId="738" xr:uid="{00000000-0005-0000-0000-0000E1020000}"/>
    <cellStyle name="MLMultiple0 2" xfId="739" xr:uid="{00000000-0005-0000-0000-0000E2020000}"/>
    <cellStyle name="MLPercent0" xfId="740" xr:uid="{00000000-0005-0000-0000-0000E3020000}"/>
    <cellStyle name="MLPercent0 2" xfId="741" xr:uid="{00000000-0005-0000-0000-0000E4020000}"/>
    <cellStyle name="MLPound0" xfId="742" xr:uid="{00000000-0005-0000-0000-0000E5020000}"/>
    <cellStyle name="MLPound0 2" xfId="743" xr:uid="{00000000-0005-0000-0000-0000E6020000}"/>
    <cellStyle name="MLYen0" xfId="744" xr:uid="{00000000-0005-0000-0000-0000E7020000}"/>
    <cellStyle name="MLYen0 2" xfId="745" xr:uid="{00000000-0005-0000-0000-0000E8020000}"/>
    <cellStyle name="mmm" xfId="746" xr:uid="{00000000-0005-0000-0000-0000E9020000}"/>
    <cellStyle name="mmm-yy" xfId="747" xr:uid="{00000000-0005-0000-0000-0000EA020000}"/>
    <cellStyle name="Model" xfId="748" xr:uid="{00000000-0005-0000-0000-0000EB020000}"/>
    <cellStyle name="Mon?aire [0]_!!!GO" xfId="749" xr:uid="{00000000-0005-0000-0000-0000EC020000}"/>
    <cellStyle name="Mon?aire_!!!GO" xfId="750" xr:uid="{00000000-0005-0000-0000-0000ED020000}"/>
    <cellStyle name="Mon?taire [0]_AR1194" xfId="751" xr:uid="{00000000-0005-0000-0000-0000EE020000}"/>
    <cellStyle name="Mon?taire_AR1194" xfId="752" xr:uid="{00000000-0005-0000-0000-0000EF020000}"/>
    <cellStyle name="Monétaire [0]_!!!GO" xfId="753" xr:uid="{00000000-0005-0000-0000-0000F0020000}"/>
    <cellStyle name="Monétaire_!!!GO" xfId="754" xr:uid="{00000000-0005-0000-0000-0000F1020000}"/>
    <cellStyle name="Mult No x" xfId="755" xr:uid="{00000000-0005-0000-0000-0000F2020000}"/>
    <cellStyle name="Mult With x" xfId="756" xr:uid="{00000000-0005-0000-0000-0000F3020000}"/>
    <cellStyle name="Multiple" xfId="757" xr:uid="{00000000-0005-0000-0000-0000F4020000}"/>
    <cellStyle name="Multiple (no x)" xfId="758" xr:uid="{00000000-0005-0000-0000-0000F5020000}"/>
    <cellStyle name="Multiple (x)" xfId="759" xr:uid="{00000000-0005-0000-0000-0000F6020000}"/>
    <cellStyle name="Multiple [0]" xfId="760" xr:uid="{00000000-0005-0000-0000-0000F7020000}"/>
    <cellStyle name="Multiple_Cobra_Modelling Assumptions (Final)_2009.05.28" xfId="761" xr:uid="{00000000-0005-0000-0000-0000F8020000}"/>
    <cellStyle name="MultipleBelow" xfId="762" xr:uid="{00000000-0005-0000-0000-0000F9020000}"/>
    <cellStyle name="MultipleBelow 2" xfId="763" xr:uid="{00000000-0005-0000-0000-0000FA020000}"/>
    <cellStyle name="n" xfId="764" xr:uid="{00000000-0005-0000-0000-0000FB020000}"/>
    <cellStyle name="N/Y" xfId="765" xr:uid="{00000000-0005-0000-0000-0000FC020000}"/>
    <cellStyle name="NATTIDA" xfId="766" xr:uid="{00000000-0005-0000-0000-0000FD020000}"/>
    <cellStyle name="NATTIDA 2" xfId="767" xr:uid="{00000000-0005-0000-0000-0000FE020000}"/>
    <cellStyle name="NATTIDA 2 2" xfId="768" xr:uid="{00000000-0005-0000-0000-0000FF020000}"/>
    <cellStyle name="NATTIDA 3" xfId="769" xr:uid="{00000000-0005-0000-0000-000000030000}"/>
    <cellStyle name="NATTIDA_บ3" xfId="770" xr:uid="{00000000-0005-0000-0000-000001030000}"/>
    <cellStyle name="Nb" xfId="771" xr:uid="{00000000-0005-0000-0000-000002030000}"/>
    <cellStyle name="Nb 2" xfId="772" xr:uid="{00000000-0005-0000-0000-000003030000}"/>
    <cellStyle name="Neutral 2" xfId="773" xr:uid="{00000000-0005-0000-0000-000004030000}"/>
    <cellStyle name="Neutral 3" xfId="774" xr:uid="{00000000-0005-0000-0000-000005030000}"/>
    <cellStyle name="Neutral 4" xfId="775" xr:uid="{00000000-0005-0000-0000-000006030000}"/>
    <cellStyle name="NewColumnHeaderNormal" xfId="776" xr:uid="{00000000-0005-0000-0000-000007030000}"/>
    <cellStyle name="NewSectionHeaderNormal" xfId="777" xr:uid="{00000000-0005-0000-0000-000008030000}"/>
    <cellStyle name="NewTitleNormal" xfId="778" xr:uid="{00000000-0005-0000-0000-000009030000}"/>
    <cellStyle name="Nf" xfId="779" xr:uid="{00000000-0005-0000-0000-00000A030000}"/>
    <cellStyle name="no dec" xfId="780" xr:uid="{00000000-0005-0000-0000-00000B030000}"/>
    <cellStyle name="no dec 2" xfId="781" xr:uid="{00000000-0005-0000-0000-00000C030000}"/>
    <cellStyle name="ÑONVÒ" xfId="782" xr:uid="{00000000-0005-0000-0000-00000D030000}"/>
    <cellStyle name="Normal" xfId="0" builtinId="0"/>
    <cellStyle name="Normal - Style1" xfId="783" xr:uid="{00000000-0005-0000-0000-00000F030000}"/>
    <cellStyle name="Normal - Style1 2" xfId="784" xr:uid="{00000000-0005-0000-0000-000010030000}"/>
    <cellStyle name="Normal - Style5" xfId="785" xr:uid="{00000000-0005-0000-0000-000011030000}"/>
    <cellStyle name="Normal - 유형1" xfId="786" xr:uid="{00000000-0005-0000-0000-000012030000}"/>
    <cellStyle name="Normal 10" xfId="787" xr:uid="{00000000-0005-0000-0000-000013030000}"/>
    <cellStyle name="Normal 10 2" xfId="788" xr:uid="{00000000-0005-0000-0000-000014030000}"/>
    <cellStyle name="Normal 10 3" xfId="789" xr:uid="{00000000-0005-0000-0000-000015030000}"/>
    <cellStyle name="Normal 11" xfId="790" xr:uid="{00000000-0005-0000-0000-000016030000}"/>
    <cellStyle name="Normal 11 2" xfId="791" xr:uid="{00000000-0005-0000-0000-000017030000}"/>
    <cellStyle name="Normal 11 2 2" xfId="792" xr:uid="{00000000-0005-0000-0000-000018030000}"/>
    <cellStyle name="Normal 11 3" xfId="793" xr:uid="{00000000-0005-0000-0000-000019030000}"/>
    <cellStyle name="Normal 11 4" xfId="794" xr:uid="{00000000-0005-0000-0000-00001A030000}"/>
    <cellStyle name="Normal 12" xfId="795" xr:uid="{00000000-0005-0000-0000-00001B030000}"/>
    <cellStyle name="Normal 12 2" xfId="796" xr:uid="{00000000-0005-0000-0000-00001C030000}"/>
    <cellStyle name="Normal 13" xfId="797" xr:uid="{00000000-0005-0000-0000-00001D030000}"/>
    <cellStyle name="Normal 13 2" xfId="798" xr:uid="{00000000-0005-0000-0000-00001E030000}"/>
    <cellStyle name="Normal 13 3" xfId="799" xr:uid="{00000000-0005-0000-0000-00001F030000}"/>
    <cellStyle name="Normal 14" xfId="800" xr:uid="{00000000-0005-0000-0000-000020030000}"/>
    <cellStyle name="Normal 14 2" xfId="801" xr:uid="{00000000-0005-0000-0000-000021030000}"/>
    <cellStyle name="Normal 14 3" xfId="802" xr:uid="{00000000-0005-0000-0000-000022030000}"/>
    <cellStyle name="Normal 15" xfId="803" xr:uid="{00000000-0005-0000-0000-000023030000}"/>
    <cellStyle name="Normal 15 2" xfId="804" xr:uid="{00000000-0005-0000-0000-000024030000}"/>
    <cellStyle name="Normal 15 3" xfId="805" xr:uid="{00000000-0005-0000-0000-000025030000}"/>
    <cellStyle name="Normal 16" xfId="806" xr:uid="{00000000-0005-0000-0000-000026030000}"/>
    <cellStyle name="Normal 16 2" xfId="807" xr:uid="{00000000-0005-0000-0000-000027030000}"/>
    <cellStyle name="Normal 16 3" xfId="808" xr:uid="{00000000-0005-0000-0000-000028030000}"/>
    <cellStyle name="Normal 17" xfId="809" xr:uid="{00000000-0005-0000-0000-000029030000}"/>
    <cellStyle name="Normal 17 2" xfId="810" xr:uid="{00000000-0005-0000-0000-00002A030000}"/>
    <cellStyle name="Normal 18" xfId="811" xr:uid="{00000000-0005-0000-0000-00002B030000}"/>
    <cellStyle name="Normal 18 2" xfId="812" xr:uid="{00000000-0005-0000-0000-00002C030000}"/>
    <cellStyle name="Normal 19" xfId="813" xr:uid="{00000000-0005-0000-0000-00002D030000}"/>
    <cellStyle name="Normal 19 2" xfId="814" xr:uid="{00000000-0005-0000-0000-00002E030000}"/>
    <cellStyle name="Normal 2" xfId="815" xr:uid="{00000000-0005-0000-0000-00002F030000}"/>
    <cellStyle name="Normal 2 10" xfId="816" xr:uid="{00000000-0005-0000-0000-000030030000}"/>
    <cellStyle name="Normal 2 11" xfId="817" xr:uid="{00000000-0005-0000-0000-000031030000}"/>
    <cellStyle name="Normal 2 2" xfId="818" xr:uid="{00000000-0005-0000-0000-000032030000}"/>
    <cellStyle name="Normal 2 2 2" xfId="819" xr:uid="{00000000-0005-0000-0000-000033030000}"/>
    <cellStyle name="Normal 2 2 2 2" xfId="820" xr:uid="{00000000-0005-0000-0000-000034030000}"/>
    <cellStyle name="Normal 2 2 2 3" xfId="821" xr:uid="{00000000-0005-0000-0000-000035030000}"/>
    <cellStyle name="Normal 2 2 3" xfId="822" xr:uid="{00000000-0005-0000-0000-000036030000}"/>
    <cellStyle name="Normal 2 2 3 2" xfId="823" xr:uid="{00000000-0005-0000-0000-000037030000}"/>
    <cellStyle name="Normal 2 2 4" xfId="824" xr:uid="{00000000-0005-0000-0000-000038030000}"/>
    <cellStyle name="Normal 2 2 5" xfId="825" xr:uid="{00000000-0005-0000-0000-000039030000}"/>
    <cellStyle name="Normal 2 2 8" xfId="826" xr:uid="{00000000-0005-0000-0000-00003A030000}"/>
    <cellStyle name="Normal 2 2_Cash flow Q1'11" xfId="827" xr:uid="{00000000-0005-0000-0000-00003B030000}"/>
    <cellStyle name="Normal 2 3" xfId="828" xr:uid="{00000000-0005-0000-0000-00003C030000}"/>
    <cellStyle name="Normal 2 3 2" xfId="829" xr:uid="{00000000-0005-0000-0000-00003D030000}"/>
    <cellStyle name="Normal 2 3 2 2" xfId="830" xr:uid="{00000000-0005-0000-0000-00003E030000}"/>
    <cellStyle name="Normal 2 4" xfId="831" xr:uid="{00000000-0005-0000-0000-00003F030000}"/>
    <cellStyle name="Normal 2 4 2" xfId="832" xr:uid="{00000000-0005-0000-0000-000040030000}"/>
    <cellStyle name="Normal 2 5" xfId="833" xr:uid="{00000000-0005-0000-0000-000041030000}"/>
    <cellStyle name="Normal 2 6" xfId="834" xr:uid="{00000000-0005-0000-0000-000042030000}"/>
    <cellStyle name="Normal 2 7" xfId="835" xr:uid="{00000000-0005-0000-0000-000043030000}"/>
    <cellStyle name="Normal 2 8" xfId="836" xr:uid="{00000000-0005-0000-0000-000044030000}"/>
    <cellStyle name="Normal 2 9" xfId="837" xr:uid="{00000000-0005-0000-0000-000045030000}"/>
    <cellStyle name="Normal 2_9 Sep Depre Old 2009#12-10-09" xfId="838" xr:uid="{00000000-0005-0000-0000-000046030000}"/>
    <cellStyle name="Normal 20" xfId="839" xr:uid="{00000000-0005-0000-0000-000047030000}"/>
    <cellStyle name="Normal 20 2" xfId="840" xr:uid="{00000000-0005-0000-0000-000048030000}"/>
    <cellStyle name="Normal 21" xfId="841" xr:uid="{00000000-0005-0000-0000-000049030000}"/>
    <cellStyle name="Normal 21 2" xfId="842" xr:uid="{00000000-0005-0000-0000-00004A030000}"/>
    <cellStyle name="Normal 22" xfId="843" xr:uid="{00000000-0005-0000-0000-00004B030000}"/>
    <cellStyle name="Normal 22 2" xfId="844" xr:uid="{00000000-0005-0000-0000-00004C030000}"/>
    <cellStyle name="Normal 23" xfId="845" xr:uid="{00000000-0005-0000-0000-00004D030000}"/>
    <cellStyle name="Normal 23 2" xfId="846" xr:uid="{00000000-0005-0000-0000-00004E030000}"/>
    <cellStyle name="Normal 24" xfId="847" xr:uid="{00000000-0005-0000-0000-00004F030000}"/>
    <cellStyle name="Normal 24 2" xfId="848" xr:uid="{00000000-0005-0000-0000-000050030000}"/>
    <cellStyle name="Normal 25" xfId="849" xr:uid="{00000000-0005-0000-0000-000051030000}"/>
    <cellStyle name="Normal 25 2" xfId="850" xr:uid="{00000000-0005-0000-0000-000052030000}"/>
    <cellStyle name="Normal 25 3" xfId="851" xr:uid="{00000000-0005-0000-0000-000053030000}"/>
    <cellStyle name="Normal 26" xfId="852" xr:uid="{00000000-0005-0000-0000-000054030000}"/>
    <cellStyle name="Normal 26 2" xfId="853" xr:uid="{00000000-0005-0000-0000-000055030000}"/>
    <cellStyle name="Normal 26 3" xfId="854" xr:uid="{00000000-0005-0000-0000-000056030000}"/>
    <cellStyle name="Normal 27" xfId="855" xr:uid="{00000000-0005-0000-0000-000057030000}"/>
    <cellStyle name="Normal 27 2" xfId="856" xr:uid="{00000000-0005-0000-0000-000058030000}"/>
    <cellStyle name="Normal 27 3" xfId="857" xr:uid="{00000000-0005-0000-0000-000059030000}"/>
    <cellStyle name="Normal 28" xfId="858" xr:uid="{00000000-0005-0000-0000-00005A030000}"/>
    <cellStyle name="Normal 28 2" xfId="859" xr:uid="{00000000-0005-0000-0000-00005B030000}"/>
    <cellStyle name="Normal 28 3" xfId="860" xr:uid="{00000000-0005-0000-0000-00005C030000}"/>
    <cellStyle name="Normal 29" xfId="861" xr:uid="{00000000-0005-0000-0000-00005D030000}"/>
    <cellStyle name="Normal 29 2" xfId="862" xr:uid="{00000000-0005-0000-0000-00005E030000}"/>
    <cellStyle name="Normal 29 3" xfId="863" xr:uid="{00000000-0005-0000-0000-00005F030000}"/>
    <cellStyle name="Normal 3" xfId="864" xr:uid="{00000000-0005-0000-0000-000060030000}"/>
    <cellStyle name="Normal 3 2" xfId="865" xr:uid="{00000000-0005-0000-0000-000061030000}"/>
    <cellStyle name="Normal 3 2 2" xfId="866" xr:uid="{00000000-0005-0000-0000-000062030000}"/>
    <cellStyle name="Normal 3 2 2 2" xfId="867" xr:uid="{00000000-0005-0000-0000-000063030000}"/>
    <cellStyle name="Normal 3 2 2 2 2" xfId="868" xr:uid="{00000000-0005-0000-0000-000064030000}"/>
    <cellStyle name="Normal 3 2 3" xfId="869" xr:uid="{00000000-0005-0000-0000-000065030000}"/>
    <cellStyle name="Normal 3 3" xfId="870" xr:uid="{00000000-0005-0000-0000-000066030000}"/>
    <cellStyle name="Normal 3 4" xfId="871" xr:uid="{00000000-0005-0000-0000-000067030000}"/>
    <cellStyle name="Normal 3 5" xfId="872" xr:uid="{00000000-0005-0000-0000-000068030000}"/>
    <cellStyle name="Normal 3 5 2" xfId="873" xr:uid="{00000000-0005-0000-0000-000069030000}"/>
    <cellStyle name="Normal 3 6" xfId="874" xr:uid="{00000000-0005-0000-0000-00006A030000}"/>
    <cellStyle name="Normal 3_Xl0000356" xfId="875" xr:uid="{00000000-0005-0000-0000-00006B030000}"/>
    <cellStyle name="Normal 30" xfId="876" xr:uid="{00000000-0005-0000-0000-00006C030000}"/>
    <cellStyle name="Normal 30 2" xfId="877" xr:uid="{00000000-0005-0000-0000-00006D030000}"/>
    <cellStyle name="Normal 30 3" xfId="878" xr:uid="{00000000-0005-0000-0000-00006E030000}"/>
    <cellStyle name="Normal 31" xfId="879" xr:uid="{00000000-0005-0000-0000-00006F030000}"/>
    <cellStyle name="Normal 31 2" xfId="880" xr:uid="{00000000-0005-0000-0000-000070030000}"/>
    <cellStyle name="Normal 32" xfId="881" xr:uid="{00000000-0005-0000-0000-000071030000}"/>
    <cellStyle name="Normal 32 2" xfId="882" xr:uid="{00000000-0005-0000-0000-000072030000}"/>
    <cellStyle name="Normal 33" xfId="883" xr:uid="{00000000-0005-0000-0000-000073030000}"/>
    <cellStyle name="Normal 33 2" xfId="884" xr:uid="{00000000-0005-0000-0000-000074030000}"/>
    <cellStyle name="Normal 34" xfId="885" xr:uid="{00000000-0005-0000-0000-000075030000}"/>
    <cellStyle name="Normal 34 2" xfId="886" xr:uid="{00000000-0005-0000-0000-000076030000}"/>
    <cellStyle name="Normal 35" xfId="887" xr:uid="{00000000-0005-0000-0000-000077030000}"/>
    <cellStyle name="Normal 35 2" xfId="888" xr:uid="{00000000-0005-0000-0000-000078030000}"/>
    <cellStyle name="Normal 36" xfId="889" xr:uid="{00000000-0005-0000-0000-000079030000}"/>
    <cellStyle name="Normal 36 2" xfId="890" xr:uid="{00000000-0005-0000-0000-00007A030000}"/>
    <cellStyle name="Normal 37" xfId="891" xr:uid="{00000000-0005-0000-0000-00007B030000}"/>
    <cellStyle name="Normal 38" xfId="892" xr:uid="{00000000-0005-0000-0000-00007C030000}"/>
    <cellStyle name="Normal 39" xfId="893" xr:uid="{00000000-0005-0000-0000-00007D030000}"/>
    <cellStyle name="Normal 4" xfId="894" xr:uid="{00000000-0005-0000-0000-00007E030000}"/>
    <cellStyle name="Normal 4 2" xfId="895" xr:uid="{00000000-0005-0000-0000-00007F030000}"/>
    <cellStyle name="Normal 4 2 2" xfId="896" xr:uid="{00000000-0005-0000-0000-000080030000}"/>
    <cellStyle name="Normal 4 3" xfId="897" xr:uid="{00000000-0005-0000-0000-000081030000}"/>
    <cellStyle name="Normal 40" xfId="898" xr:uid="{00000000-0005-0000-0000-000082030000}"/>
    <cellStyle name="Normal 41" xfId="899" xr:uid="{00000000-0005-0000-0000-000083030000}"/>
    <cellStyle name="Normal 42" xfId="900" xr:uid="{00000000-0005-0000-0000-000084030000}"/>
    <cellStyle name="Normal 43" xfId="901" xr:uid="{00000000-0005-0000-0000-000085030000}"/>
    <cellStyle name="Normal 44" xfId="902" xr:uid="{00000000-0005-0000-0000-000086030000}"/>
    <cellStyle name="Normal 45" xfId="903" xr:uid="{00000000-0005-0000-0000-000087030000}"/>
    <cellStyle name="Normal 46" xfId="904" xr:uid="{00000000-0005-0000-0000-000088030000}"/>
    <cellStyle name="Normal 47" xfId="905" xr:uid="{00000000-0005-0000-0000-000089030000}"/>
    <cellStyle name="Normal 48" xfId="906" xr:uid="{00000000-0005-0000-0000-00008A030000}"/>
    <cellStyle name="Normal 49" xfId="907" xr:uid="{00000000-0005-0000-0000-00008B030000}"/>
    <cellStyle name="Normal 5" xfId="908" xr:uid="{00000000-0005-0000-0000-00008C030000}"/>
    <cellStyle name="Normal 5 2" xfId="909" xr:uid="{00000000-0005-0000-0000-00008D030000}"/>
    <cellStyle name="Normal 5 3" xfId="910" xr:uid="{00000000-0005-0000-0000-00008E030000}"/>
    <cellStyle name="Normal 5 4" xfId="911" xr:uid="{00000000-0005-0000-0000-00008F030000}"/>
    <cellStyle name="Normal 5_บ3" xfId="912" xr:uid="{00000000-0005-0000-0000-000090030000}"/>
    <cellStyle name="Normal 50" xfId="913" xr:uid="{00000000-0005-0000-0000-000091030000}"/>
    <cellStyle name="Normal 51" xfId="914" xr:uid="{00000000-0005-0000-0000-000092030000}"/>
    <cellStyle name="Normal 52" xfId="915" xr:uid="{00000000-0005-0000-0000-000093030000}"/>
    <cellStyle name="Normal 53" xfId="916" xr:uid="{00000000-0005-0000-0000-000094030000}"/>
    <cellStyle name="Normal 54" xfId="917" xr:uid="{00000000-0005-0000-0000-000095030000}"/>
    <cellStyle name="Normal 55" xfId="918" xr:uid="{00000000-0005-0000-0000-000096030000}"/>
    <cellStyle name="Normal 56" xfId="919" xr:uid="{00000000-0005-0000-0000-000097030000}"/>
    <cellStyle name="Normal 57" xfId="920" xr:uid="{00000000-0005-0000-0000-000098030000}"/>
    <cellStyle name="Normal 58" xfId="921" xr:uid="{00000000-0005-0000-0000-000099030000}"/>
    <cellStyle name="Normal 59" xfId="922" xr:uid="{00000000-0005-0000-0000-00009A030000}"/>
    <cellStyle name="Normal 6" xfId="923" xr:uid="{00000000-0005-0000-0000-00009B030000}"/>
    <cellStyle name="Normal 6 2" xfId="924" xr:uid="{00000000-0005-0000-0000-00009C030000}"/>
    <cellStyle name="Normal 6 2 2" xfId="925" xr:uid="{00000000-0005-0000-0000-00009D030000}"/>
    <cellStyle name="Normal 6 3" xfId="926" xr:uid="{00000000-0005-0000-0000-00009E030000}"/>
    <cellStyle name="Normal 6 4" xfId="927" xr:uid="{00000000-0005-0000-0000-00009F030000}"/>
    <cellStyle name="Normal 6 5" xfId="928" xr:uid="{00000000-0005-0000-0000-0000A0030000}"/>
    <cellStyle name="Normal 60" xfId="929" xr:uid="{00000000-0005-0000-0000-0000A1030000}"/>
    <cellStyle name="Normal 61" xfId="930" xr:uid="{00000000-0005-0000-0000-0000A2030000}"/>
    <cellStyle name="Normal 62" xfId="931" xr:uid="{00000000-0005-0000-0000-0000A3030000}"/>
    <cellStyle name="Normal 63" xfId="932" xr:uid="{00000000-0005-0000-0000-0000A4030000}"/>
    <cellStyle name="Normal 64" xfId="933" xr:uid="{00000000-0005-0000-0000-0000A5030000}"/>
    <cellStyle name="Normal 65" xfId="934" xr:uid="{00000000-0005-0000-0000-0000A6030000}"/>
    <cellStyle name="Normal 66" xfId="935" xr:uid="{00000000-0005-0000-0000-0000A7030000}"/>
    <cellStyle name="Normal 67" xfId="936" xr:uid="{00000000-0005-0000-0000-0000A8030000}"/>
    <cellStyle name="Normal 68" xfId="937" xr:uid="{00000000-0005-0000-0000-0000A9030000}"/>
    <cellStyle name="Normal 69" xfId="938" xr:uid="{00000000-0005-0000-0000-0000AA030000}"/>
    <cellStyle name="Normal 7" xfId="939" xr:uid="{00000000-0005-0000-0000-0000AB030000}"/>
    <cellStyle name="Normal 7 2" xfId="940" xr:uid="{00000000-0005-0000-0000-0000AC030000}"/>
    <cellStyle name="Normal 7 3" xfId="941" xr:uid="{00000000-0005-0000-0000-0000AD030000}"/>
    <cellStyle name="Normal 7 4" xfId="942" xr:uid="{00000000-0005-0000-0000-0000AE030000}"/>
    <cellStyle name="Normal 70" xfId="943" xr:uid="{00000000-0005-0000-0000-0000AF030000}"/>
    <cellStyle name="Normal 71" xfId="944" xr:uid="{00000000-0005-0000-0000-0000B0030000}"/>
    <cellStyle name="Normal 72" xfId="945" xr:uid="{00000000-0005-0000-0000-0000B1030000}"/>
    <cellStyle name="Normal 73" xfId="946" xr:uid="{00000000-0005-0000-0000-0000B2030000}"/>
    <cellStyle name="Normal 74" xfId="947" xr:uid="{00000000-0005-0000-0000-0000B3030000}"/>
    <cellStyle name="Normal 75" xfId="948" xr:uid="{00000000-0005-0000-0000-0000B4030000}"/>
    <cellStyle name="Normal 76" xfId="949" xr:uid="{00000000-0005-0000-0000-0000B5030000}"/>
    <cellStyle name="Normal 77" xfId="950" xr:uid="{00000000-0005-0000-0000-0000B6030000}"/>
    <cellStyle name="Normal 78" xfId="951" xr:uid="{00000000-0005-0000-0000-0000B7030000}"/>
    <cellStyle name="Normal 8" xfId="952" xr:uid="{00000000-0005-0000-0000-0000B8030000}"/>
    <cellStyle name="Normal 8 2" xfId="953" xr:uid="{00000000-0005-0000-0000-0000B9030000}"/>
    <cellStyle name="Normal 8 3" xfId="954" xr:uid="{00000000-0005-0000-0000-0000BA030000}"/>
    <cellStyle name="Normal 8 4" xfId="955" xr:uid="{00000000-0005-0000-0000-0000BB030000}"/>
    <cellStyle name="Normal 9" xfId="956" xr:uid="{00000000-0005-0000-0000-0000BC030000}"/>
    <cellStyle name="Normal 9 2" xfId="957" xr:uid="{00000000-0005-0000-0000-0000BD030000}"/>
    <cellStyle name="Normal 9 3" xfId="958" xr:uid="{00000000-0005-0000-0000-0000BE030000}"/>
    <cellStyle name="Normal Indent 1 sp" xfId="959" xr:uid="{00000000-0005-0000-0000-0000BF030000}"/>
    <cellStyle name="Normal Indent 1 sp bold und" xfId="960" xr:uid="{00000000-0005-0000-0000-0000C0030000}"/>
    <cellStyle name="Normal0" xfId="961" xr:uid="{00000000-0005-0000-0000-0000C1030000}"/>
    <cellStyle name="Normal0 2" xfId="962" xr:uid="{00000000-0005-0000-0000-0000C2030000}"/>
    <cellStyle name="Note 2" xfId="963" xr:uid="{00000000-0005-0000-0000-0000C3030000}"/>
    <cellStyle name="Note 2 2" xfId="964" xr:uid="{00000000-0005-0000-0000-0000C4030000}"/>
    <cellStyle name="Note 2 3" xfId="965" xr:uid="{00000000-0005-0000-0000-0000C5030000}"/>
    <cellStyle name="Note 2 3 2" xfId="966" xr:uid="{00000000-0005-0000-0000-0000C6030000}"/>
    <cellStyle name="Note 2 3 3" xfId="967" xr:uid="{00000000-0005-0000-0000-0000C7030000}"/>
    <cellStyle name="Note 2 3 4" xfId="968" xr:uid="{00000000-0005-0000-0000-0000C8030000}"/>
    <cellStyle name="Note 2 4" xfId="969" xr:uid="{00000000-0005-0000-0000-0000C9030000}"/>
    <cellStyle name="Note 2 4 2" xfId="970" xr:uid="{00000000-0005-0000-0000-0000CA030000}"/>
    <cellStyle name="Note 2 4 3" xfId="971" xr:uid="{00000000-0005-0000-0000-0000CB030000}"/>
    <cellStyle name="Note 2 4 4" xfId="972" xr:uid="{00000000-0005-0000-0000-0000CC030000}"/>
    <cellStyle name="Note 2 5" xfId="973" xr:uid="{00000000-0005-0000-0000-0000CD030000}"/>
    <cellStyle name="Note 2 6" xfId="974" xr:uid="{00000000-0005-0000-0000-0000CE030000}"/>
    <cellStyle name="Note 2 7" xfId="975" xr:uid="{00000000-0005-0000-0000-0000CF030000}"/>
    <cellStyle name="Note 2 8" xfId="976" xr:uid="{00000000-0005-0000-0000-0000D0030000}"/>
    <cellStyle name="Note 3" xfId="977" xr:uid="{00000000-0005-0000-0000-0000D1030000}"/>
    <cellStyle name="Note 3 2" xfId="978" xr:uid="{00000000-0005-0000-0000-0000D2030000}"/>
    <cellStyle name="Note 3 3" xfId="979" xr:uid="{00000000-0005-0000-0000-0000D3030000}"/>
    <cellStyle name="Note 3 4" xfId="980" xr:uid="{00000000-0005-0000-0000-0000D4030000}"/>
    <cellStyle name="Note 3 5" xfId="981" xr:uid="{00000000-0005-0000-0000-0000D5030000}"/>
    <cellStyle name="Note 4" xfId="982" xr:uid="{00000000-0005-0000-0000-0000D6030000}"/>
    <cellStyle name="Note 4 2" xfId="983" xr:uid="{00000000-0005-0000-0000-0000D7030000}"/>
    <cellStyle name="Note 4 3" xfId="984" xr:uid="{00000000-0005-0000-0000-0000D8030000}"/>
    <cellStyle name="Note 4 4" xfId="985" xr:uid="{00000000-0005-0000-0000-0000D9030000}"/>
    <cellStyle name="Note 5" xfId="986" xr:uid="{00000000-0005-0000-0000-0000DA030000}"/>
    <cellStyle name="Note 6" xfId="987" xr:uid="{00000000-0005-0000-0000-0000DB030000}"/>
    <cellStyle name="Œ…‹æ_Ø‚è [0.00]_ÆÂ__" xfId="988" xr:uid="{00000000-0005-0000-0000-0000DC030000}"/>
    <cellStyle name="Œ…‹æØ‚è [0.00]_Region Orders (2)" xfId="989" xr:uid="{00000000-0005-0000-0000-0000DD030000}"/>
    <cellStyle name="Œ…‹æØ‚è_Region Orders (2)" xfId="990" xr:uid="{00000000-0005-0000-0000-0000DE030000}"/>
    <cellStyle name="oft Excel]_x000d__x000a_Comment=open=/f ‚ðw’è‚·‚é‚ÆAƒ†[ƒU[’è‹`ŠÖ”‚ðŠÖ”“\‚è•t‚¯‚Ìˆê——‚É“o˜^‚·‚é‚±‚Æ‚ª‚Å‚«‚Ü‚·B_x000d__x000a_Maximized" xfId="991" xr:uid="{00000000-0005-0000-0000-0000DF030000}"/>
    <cellStyle name="oft Excel]_x000d__x000a_Comment=open=/f ‚ðŽw’è‚·‚é‚ÆAƒ†[ƒU[’è‹`ŠÖ”‚ðŠÖ”“\‚è•t‚¯‚Ìˆê——‚É“o˜^‚·‚é‚±‚Æ‚ª‚Å‚«‚Ü‚·B_x000d__x000a_Maximized" xfId="992" xr:uid="{00000000-0005-0000-0000-0000E0030000}"/>
    <cellStyle name="ok" xfId="993" xr:uid="{00000000-0005-0000-0000-0000E1030000}"/>
    <cellStyle name="opwc" xfId="994" xr:uid="{00000000-0005-0000-0000-0000E2030000}"/>
    <cellStyle name="opwc 2" xfId="995" xr:uid="{00000000-0005-0000-0000-0000E3030000}"/>
    <cellStyle name="or" xfId="996" xr:uid="{00000000-0005-0000-0000-0000E4030000}"/>
    <cellStyle name="or 2" xfId="997" xr:uid="{00000000-0005-0000-0000-0000E5030000}"/>
    <cellStyle name="ora" xfId="998" xr:uid="{00000000-0005-0000-0000-0000E6030000}"/>
    <cellStyle name="Output 2" xfId="999" xr:uid="{00000000-0005-0000-0000-0000E7030000}"/>
    <cellStyle name="Output 2 2" xfId="1000" xr:uid="{00000000-0005-0000-0000-0000E8030000}"/>
    <cellStyle name="Output 2 3" xfId="1001" xr:uid="{00000000-0005-0000-0000-0000E9030000}"/>
    <cellStyle name="Output 3" xfId="1002" xr:uid="{00000000-0005-0000-0000-0000EA030000}"/>
    <cellStyle name="Output 4" xfId="1003" xr:uid="{00000000-0005-0000-0000-0000EB030000}"/>
    <cellStyle name="Output 4 2" xfId="1004" xr:uid="{00000000-0005-0000-0000-0000EC030000}"/>
    <cellStyle name="Output 4 3" xfId="1005" xr:uid="{00000000-0005-0000-0000-0000ED030000}"/>
    <cellStyle name="Output 5" xfId="1006" xr:uid="{00000000-0005-0000-0000-0000EE030000}"/>
    <cellStyle name="Output 6" xfId="1007" xr:uid="{00000000-0005-0000-0000-0000EF030000}"/>
    <cellStyle name="Output Amounts" xfId="1008" xr:uid="{00000000-0005-0000-0000-0000F0030000}"/>
    <cellStyle name="Output Column Headings" xfId="1009" xr:uid="{00000000-0005-0000-0000-0000F1030000}"/>
    <cellStyle name="Output Line Items" xfId="1010" xr:uid="{00000000-0005-0000-0000-0000F2030000}"/>
    <cellStyle name="Output Report Heading" xfId="1011" xr:uid="{00000000-0005-0000-0000-0000F3030000}"/>
    <cellStyle name="Output Report Title" xfId="1012" xr:uid="{00000000-0005-0000-0000-0000F4030000}"/>
    <cellStyle name="Page Number" xfId="1013" xr:uid="{00000000-0005-0000-0000-0000F5030000}"/>
    <cellStyle name="PageSubTitle" xfId="1014" xr:uid="{00000000-0005-0000-0000-0000F6030000}"/>
    <cellStyle name="PageTitle" xfId="1015" xr:uid="{00000000-0005-0000-0000-0000F7030000}"/>
    <cellStyle name="per" xfId="1016" xr:uid="{00000000-0005-0000-0000-0000F8030000}"/>
    <cellStyle name="per.style" xfId="1017" xr:uid="{00000000-0005-0000-0000-0000F9030000}"/>
    <cellStyle name="Percent" xfId="1358" builtinId="5"/>
    <cellStyle name="Percent [0]" xfId="1018" xr:uid="{00000000-0005-0000-0000-0000FA030000}"/>
    <cellStyle name="Percent [00]" xfId="1019" xr:uid="{00000000-0005-0000-0000-0000FB030000}"/>
    <cellStyle name="Percent [1]" xfId="1020" xr:uid="{00000000-0005-0000-0000-0000FC030000}"/>
    <cellStyle name="Percent [2]" xfId="1021" xr:uid="{00000000-0005-0000-0000-0000FD030000}"/>
    <cellStyle name="Percent [2] 2" xfId="1022" xr:uid="{00000000-0005-0000-0000-0000FE030000}"/>
    <cellStyle name="Percent [2] 2 2" xfId="1023" xr:uid="{00000000-0005-0000-0000-0000FF030000}"/>
    <cellStyle name="Percent [2] 2 3" xfId="1024" xr:uid="{00000000-0005-0000-0000-000000040000}"/>
    <cellStyle name="Percent [2] 3" xfId="1025" xr:uid="{00000000-0005-0000-0000-000001040000}"/>
    <cellStyle name="Percent 10" xfId="1026" xr:uid="{00000000-0005-0000-0000-000002040000}"/>
    <cellStyle name="Percent 11" xfId="1027" xr:uid="{00000000-0005-0000-0000-000003040000}"/>
    <cellStyle name="Percent 11 2" xfId="1028" xr:uid="{00000000-0005-0000-0000-000004040000}"/>
    <cellStyle name="Percent 12" xfId="1029" xr:uid="{00000000-0005-0000-0000-000005040000}"/>
    <cellStyle name="Percent 12 2" xfId="1030" xr:uid="{00000000-0005-0000-0000-000006040000}"/>
    <cellStyle name="Percent 13" xfId="1031" xr:uid="{00000000-0005-0000-0000-000007040000}"/>
    <cellStyle name="Percent 14" xfId="1032" xr:uid="{00000000-0005-0000-0000-000008040000}"/>
    <cellStyle name="Percent 15" xfId="1033" xr:uid="{00000000-0005-0000-0000-000009040000}"/>
    <cellStyle name="Percent 16" xfId="1034" xr:uid="{00000000-0005-0000-0000-00000A040000}"/>
    <cellStyle name="Percent 17" xfId="1035" xr:uid="{00000000-0005-0000-0000-00000B040000}"/>
    <cellStyle name="Percent 18" xfId="1036" xr:uid="{00000000-0005-0000-0000-00000C040000}"/>
    <cellStyle name="Percent 19" xfId="1037" xr:uid="{00000000-0005-0000-0000-00000D040000}"/>
    <cellStyle name="Percent 2" xfId="1038" xr:uid="{00000000-0005-0000-0000-00000E040000}"/>
    <cellStyle name="Percent 2 2" xfId="1039" xr:uid="{00000000-0005-0000-0000-00000F040000}"/>
    <cellStyle name="Percent 2 3" xfId="1040" xr:uid="{00000000-0005-0000-0000-000010040000}"/>
    <cellStyle name="Percent 20" xfId="1041" xr:uid="{00000000-0005-0000-0000-000011040000}"/>
    <cellStyle name="Percent 21" xfId="1042" xr:uid="{00000000-0005-0000-0000-000012040000}"/>
    <cellStyle name="Percent 22" xfId="1043" xr:uid="{00000000-0005-0000-0000-000013040000}"/>
    <cellStyle name="Percent 23" xfId="1044" xr:uid="{00000000-0005-0000-0000-000014040000}"/>
    <cellStyle name="Percent 23 2" xfId="1045" xr:uid="{00000000-0005-0000-0000-000015040000}"/>
    <cellStyle name="Percent 24" xfId="1046" xr:uid="{00000000-0005-0000-0000-000016040000}"/>
    <cellStyle name="Percent 24 2" xfId="1047" xr:uid="{00000000-0005-0000-0000-000017040000}"/>
    <cellStyle name="Percent 25" xfId="1048" xr:uid="{00000000-0005-0000-0000-000018040000}"/>
    <cellStyle name="Percent 25 2" xfId="1049" xr:uid="{00000000-0005-0000-0000-000019040000}"/>
    <cellStyle name="Percent 26" xfId="1050" xr:uid="{00000000-0005-0000-0000-00001A040000}"/>
    <cellStyle name="Percent 26 2" xfId="1051" xr:uid="{00000000-0005-0000-0000-00001B040000}"/>
    <cellStyle name="Percent 27" xfId="1052" xr:uid="{00000000-0005-0000-0000-00001C040000}"/>
    <cellStyle name="Percent 27 2" xfId="1053" xr:uid="{00000000-0005-0000-0000-00001D040000}"/>
    <cellStyle name="Percent 28" xfId="1054" xr:uid="{00000000-0005-0000-0000-00001E040000}"/>
    <cellStyle name="Percent 28 2" xfId="1055" xr:uid="{00000000-0005-0000-0000-00001F040000}"/>
    <cellStyle name="Percent 29" xfId="1056" xr:uid="{00000000-0005-0000-0000-000020040000}"/>
    <cellStyle name="Percent 29 2" xfId="1057" xr:uid="{00000000-0005-0000-0000-000021040000}"/>
    <cellStyle name="Percent 3" xfId="1058" xr:uid="{00000000-0005-0000-0000-000022040000}"/>
    <cellStyle name="Percent 3 2" xfId="1059" xr:uid="{00000000-0005-0000-0000-000023040000}"/>
    <cellStyle name="Percent 3 2 2" xfId="1060" xr:uid="{00000000-0005-0000-0000-000024040000}"/>
    <cellStyle name="Percent 3 2 3" xfId="1061" xr:uid="{00000000-0005-0000-0000-000025040000}"/>
    <cellStyle name="Percent 3 3" xfId="1062" xr:uid="{00000000-0005-0000-0000-000026040000}"/>
    <cellStyle name="Percent 30" xfId="1063" xr:uid="{00000000-0005-0000-0000-000027040000}"/>
    <cellStyle name="Percent 30 2" xfId="1064" xr:uid="{00000000-0005-0000-0000-000028040000}"/>
    <cellStyle name="Percent 31" xfId="1065" xr:uid="{00000000-0005-0000-0000-000029040000}"/>
    <cellStyle name="Percent 31 2" xfId="1066" xr:uid="{00000000-0005-0000-0000-00002A040000}"/>
    <cellStyle name="Percent 32" xfId="1067" xr:uid="{00000000-0005-0000-0000-00002B040000}"/>
    <cellStyle name="Percent 32 2" xfId="1068" xr:uid="{00000000-0005-0000-0000-00002C040000}"/>
    <cellStyle name="Percent 33" xfId="1069" xr:uid="{00000000-0005-0000-0000-00002D040000}"/>
    <cellStyle name="Percent 33 2" xfId="1070" xr:uid="{00000000-0005-0000-0000-00002E040000}"/>
    <cellStyle name="Percent 34" xfId="1071" xr:uid="{00000000-0005-0000-0000-00002F040000}"/>
    <cellStyle name="Percent 34 2" xfId="1072" xr:uid="{00000000-0005-0000-0000-000030040000}"/>
    <cellStyle name="Percent 35" xfId="1073" xr:uid="{00000000-0005-0000-0000-000031040000}"/>
    <cellStyle name="Percent 36" xfId="1074" xr:uid="{00000000-0005-0000-0000-000032040000}"/>
    <cellStyle name="Percent 37" xfId="1075" xr:uid="{00000000-0005-0000-0000-000033040000}"/>
    <cellStyle name="Percent 38" xfId="1076" xr:uid="{00000000-0005-0000-0000-000034040000}"/>
    <cellStyle name="Percent 39" xfId="1077" xr:uid="{00000000-0005-0000-0000-000035040000}"/>
    <cellStyle name="Percent 4" xfId="1078" xr:uid="{00000000-0005-0000-0000-000036040000}"/>
    <cellStyle name="Percent 4 2" xfId="1079" xr:uid="{00000000-0005-0000-0000-000037040000}"/>
    <cellStyle name="Percent 4 3" xfId="1080" xr:uid="{00000000-0005-0000-0000-000038040000}"/>
    <cellStyle name="Percent 40" xfId="1081" xr:uid="{00000000-0005-0000-0000-000039040000}"/>
    <cellStyle name="Percent 5" xfId="1082" xr:uid="{00000000-0005-0000-0000-00003A040000}"/>
    <cellStyle name="Percent 5 2" xfId="1083" xr:uid="{00000000-0005-0000-0000-00003B040000}"/>
    <cellStyle name="Percent 6" xfId="1084" xr:uid="{00000000-0005-0000-0000-00003C040000}"/>
    <cellStyle name="Percent 6 2" xfId="1085" xr:uid="{00000000-0005-0000-0000-00003D040000}"/>
    <cellStyle name="Percent 7" xfId="1086" xr:uid="{00000000-0005-0000-0000-00003E040000}"/>
    <cellStyle name="Percent 7 2" xfId="1087" xr:uid="{00000000-0005-0000-0000-00003F040000}"/>
    <cellStyle name="Percent 8" xfId="1088" xr:uid="{00000000-0005-0000-0000-000040040000}"/>
    <cellStyle name="Percent 8 2" xfId="1089" xr:uid="{00000000-0005-0000-0000-000041040000}"/>
    <cellStyle name="Percent 9" xfId="1090" xr:uid="{00000000-0005-0000-0000-000042040000}"/>
    <cellStyle name="Percent 9 2" xfId="1091" xr:uid="{00000000-0005-0000-0000-000043040000}"/>
    <cellStyle name="Percent.1" xfId="1092" xr:uid="{00000000-0005-0000-0000-000044040000}"/>
    <cellStyle name="PERCENTAGE" xfId="1093" xr:uid="{00000000-0005-0000-0000-000045040000}"/>
    <cellStyle name="PETable[1]" xfId="1094" xr:uid="{00000000-0005-0000-0000-000046040000}"/>
    <cellStyle name="Pink" xfId="1095" xr:uid="{00000000-0005-0000-0000-000047040000}"/>
    <cellStyle name="PLAN" xfId="1096" xr:uid="{00000000-0005-0000-0000-000048040000}"/>
    <cellStyle name="PrePop Currency (0)" xfId="1097" xr:uid="{00000000-0005-0000-0000-000049040000}"/>
    <cellStyle name="PrePop Currency (2)" xfId="1098" xr:uid="{00000000-0005-0000-0000-00004A040000}"/>
    <cellStyle name="PrePop Units (0)" xfId="1099" xr:uid="{00000000-0005-0000-0000-00004B040000}"/>
    <cellStyle name="PrePop Units (1)" xfId="1100" xr:uid="{00000000-0005-0000-0000-00004C040000}"/>
    <cellStyle name="PrePop Units (2)" xfId="1101" xr:uid="{00000000-0005-0000-0000-00004D040000}"/>
    <cellStyle name="pricing" xfId="1102" xr:uid="{00000000-0005-0000-0000-00004E040000}"/>
    <cellStyle name="PSChar" xfId="1103" xr:uid="{00000000-0005-0000-0000-00004F040000}"/>
    <cellStyle name="PSChar 2" xfId="1104" xr:uid="{00000000-0005-0000-0000-000050040000}"/>
    <cellStyle name="PSChar 2 2" xfId="1105" xr:uid="{00000000-0005-0000-0000-000051040000}"/>
    <cellStyle name="PSChar 3" xfId="1106" xr:uid="{00000000-0005-0000-0000-000052040000}"/>
    <cellStyle name="PSDate" xfId="1107" xr:uid="{00000000-0005-0000-0000-000053040000}"/>
    <cellStyle name="PSDate 2" xfId="1108" xr:uid="{00000000-0005-0000-0000-000054040000}"/>
    <cellStyle name="PSDate 2 2" xfId="1109" xr:uid="{00000000-0005-0000-0000-000055040000}"/>
    <cellStyle name="PSDate 3" xfId="1110" xr:uid="{00000000-0005-0000-0000-000056040000}"/>
    <cellStyle name="PSDec" xfId="1111" xr:uid="{00000000-0005-0000-0000-000057040000}"/>
    <cellStyle name="PSDec 2" xfId="1112" xr:uid="{00000000-0005-0000-0000-000058040000}"/>
    <cellStyle name="PSDec 2 2" xfId="1113" xr:uid="{00000000-0005-0000-0000-000059040000}"/>
    <cellStyle name="PSDec 3" xfId="1114" xr:uid="{00000000-0005-0000-0000-00005A040000}"/>
    <cellStyle name="PSHeading" xfId="1115" xr:uid="{00000000-0005-0000-0000-00005B040000}"/>
    <cellStyle name="PSInt" xfId="1116" xr:uid="{00000000-0005-0000-0000-00005C040000}"/>
    <cellStyle name="PSInt 2" xfId="1117" xr:uid="{00000000-0005-0000-0000-00005D040000}"/>
    <cellStyle name="PSInt 2 2" xfId="1118" xr:uid="{00000000-0005-0000-0000-00005E040000}"/>
    <cellStyle name="PSInt 3" xfId="1119" xr:uid="{00000000-0005-0000-0000-00005F040000}"/>
    <cellStyle name="PSSpacer" xfId="1120" xr:uid="{00000000-0005-0000-0000-000060040000}"/>
    <cellStyle name="PSSpacer 2" xfId="1121" xr:uid="{00000000-0005-0000-0000-000061040000}"/>
    <cellStyle name="PSSpacer 2 2" xfId="1122" xr:uid="{00000000-0005-0000-0000-000062040000}"/>
    <cellStyle name="PSSpacer 3" xfId="1123" xr:uid="{00000000-0005-0000-0000-000063040000}"/>
    <cellStyle name="pwstyle" xfId="1124" xr:uid="{00000000-0005-0000-0000-000064040000}"/>
    <cellStyle name="Quantity" xfId="1125" xr:uid="{00000000-0005-0000-0000-000065040000}"/>
    <cellStyle name="Quantity 2" xfId="1126" xr:uid="{00000000-0005-0000-0000-000066040000}"/>
    <cellStyle name="r" xfId="1127" xr:uid="{00000000-0005-0000-0000-000067040000}"/>
    <cellStyle name="r 2" xfId="1128" xr:uid="{00000000-0005-0000-0000-000068040000}"/>
    <cellStyle name="Ratios[1]" xfId="1129" xr:uid="{00000000-0005-0000-0000-000069040000}"/>
    <cellStyle name="rb" xfId="1130" xr:uid="{00000000-0005-0000-0000-00006A040000}"/>
    <cellStyle name="rb 2" xfId="1131" xr:uid="{00000000-0005-0000-0000-00006B040000}"/>
    <cellStyle name="report" xfId="1132" xr:uid="{00000000-0005-0000-0000-00006C040000}"/>
    <cellStyle name="RevList" xfId="1133" xr:uid="{00000000-0005-0000-0000-00006D040000}"/>
    <cellStyle name="RevList 2" xfId="1134" xr:uid="{00000000-0005-0000-0000-00006E040000}"/>
    <cellStyle name="Rgt" xfId="1135" xr:uid="{00000000-0005-0000-0000-00006F040000}"/>
    <cellStyle name="S—_x0008_" xfId="1136" xr:uid="{00000000-0005-0000-0000-000070040000}"/>
    <cellStyle name="SCH1" xfId="1137" xr:uid="{00000000-0005-0000-0000-000071040000}"/>
    <cellStyle name="SectionHeaderNormal" xfId="1138" xr:uid="{00000000-0005-0000-0000-000072040000}"/>
    <cellStyle name="Standard_9912(4)" xfId="1139" xr:uid="{00000000-0005-0000-0000-000073040000}"/>
    <cellStyle name="Style 1" xfId="1140" xr:uid="{00000000-0005-0000-0000-000074040000}"/>
    <cellStyle name="Style 1 2" xfId="1141" xr:uid="{00000000-0005-0000-0000-000075040000}"/>
    <cellStyle name="Style 1 2 2" xfId="1142" xr:uid="{00000000-0005-0000-0000-000076040000}"/>
    <cellStyle name="Style 1 2 3" xfId="1143" xr:uid="{00000000-0005-0000-0000-000077040000}"/>
    <cellStyle name="Style 2" xfId="1144" xr:uid="{00000000-0005-0000-0000-000078040000}"/>
    <cellStyle name="Style 3" xfId="1145" xr:uid="{00000000-0005-0000-0000-000079040000}"/>
    <cellStyle name="Style 4" xfId="1146" xr:uid="{00000000-0005-0000-0000-00007A040000}"/>
    <cellStyle name="Style 5" xfId="1147" xr:uid="{00000000-0005-0000-0000-00007B040000}"/>
    <cellStyle name="Style 6" xfId="1148" xr:uid="{00000000-0005-0000-0000-00007C040000}"/>
    <cellStyle name="Style 7" xfId="1149" xr:uid="{00000000-0005-0000-0000-00007D040000}"/>
    <cellStyle name="style1" xfId="1150" xr:uid="{00000000-0005-0000-0000-00007E040000}"/>
    <cellStyle name="subhead" xfId="1151" xr:uid="{00000000-0005-0000-0000-00007F040000}"/>
    <cellStyle name="SubHeading" xfId="1152" xr:uid="{00000000-0005-0000-0000-000080040000}"/>
    <cellStyle name="SubScript" xfId="1153" xr:uid="{00000000-0005-0000-0000-000081040000}"/>
    <cellStyle name="Subtotal" xfId="1154" xr:uid="{00000000-0005-0000-0000-000082040000}"/>
    <cellStyle name="SuperScript" xfId="1155" xr:uid="{00000000-0005-0000-0000-000083040000}"/>
    <cellStyle name="t" xfId="1156" xr:uid="{00000000-0005-0000-0000-000084040000}"/>
    <cellStyle name="t 2" xfId="1157" xr:uid="{00000000-0005-0000-0000-000085040000}"/>
    <cellStyle name="t 2 2" xfId="1158" xr:uid="{00000000-0005-0000-0000-000086040000}"/>
    <cellStyle name="t 2 3" xfId="1159" xr:uid="{00000000-0005-0000-0000-000087040000}"/>
    <cellStyle name="t 3" xfId="1160" xr:uid="{00000000-0005-0000-0000-000088040000}"/>
    <cellStyle name="t 4" xfId="1161" xr:uid="{00000000-0005-0000-0000-000089040000}"/>
    <cellStyle name="Table Head" xfId="1162" xr:uid="{00000000-0005-0000-0000-00008A040000}"/>
    <cellStyle name="Table Head Aligned" xfId="1163" xr:uid="{00000000-0005-0000-0000-00008B040000}"/>
    <cellStyle name="Table Head Aligned 2" xfId="1164" xr:uid="{00000000-0005-0000-0000-00008C040000}"/>
    <cellStyle name="Table Head Blue" xfId="1165" xr:uid="{00000000-0005-0000-0000-00008D040000}"/>
    <cellStyle name="Table Head Green" xfId="1166" xr:uid="{00000000-0005-0000-0000-00008E040000}"/>
    <cellStyle name="Table Title" xfId="1167" xr:uid="{00000000-0005-0000-0000-00008F040000}"/>
    <cellStyle name="Table Units" xfId="1168" xr:uid="{00000000-0005-0000-0000-000090040000}"/>
    <cellStyle name="Tb" xfId="1169" xr:uid="{00000000-0005-0000-0000-000091040000}"/>
    <cellStyle name="Text" xfId="1170" xr:uid="{00000000-0005-0000-0000-000092040000}"/>
    <cellStyle name="Text _Titles" xfId="1171" xr:uid="{00000000-0005-0000-0000-000093040000}"/>
    <cellStyle name="Text Indent A" xfId="1172" xr:uid="{00000000-0005-0000-0000-000094040000}"/>
    <cellStyle name="Text Indent A 2" xfId="1173" xr:uid="{00000000-0005-0000-0000-000095040000}"/>
    <cellStyle name="Text Indent A_บ3" xfId="1174" xr:uid="{00000000-0005-0000-0000-000096040000}"/>
    <cellStyle name="Text Indent B" xfId="1175" xr:uid="{00000000-0005-0000-0000-000097040000}"/>
    <cellStyle name="Text Indent C" xfId="1176" xr:uid="{00000000-0005-0000-0000-000098040000}"/>
    <cellStyle name="Text_Indent" xfId="1177" xr:uid="{00000000-0005-0000-0000-000099040000}"/>
    <cellStyle name="TextBold" xfId="1178" xr:uid="{00000000-0005-0000-0000-00009A040000}"/>
    <cellStyle name="TextItalic" xfId="1179" xr:uid="{00000000-0005-0000-0000-00009B040000}"/>
    <cellStyle name="TextNormal" xfId="1180" xr:uid="{00000000-0005-0000-0000-00009C040000}"/>
    <cellStyle name="þ_x001d_ð¤_x000c_¯þ_x0014__x000d_¨þU_x0001_À_x0004_ _x0015__x000f__x0001__x0001_" xfId="1181" xr:uid="{00000000-0005-0000-0000-00009D040000}"/>
    <cellStyle name="þ_x001d_ðK_x000c_Fý_x001b__x000d_" xfId="1182" xr:uid="{00000000-0005-0000-0000-00009E040000}"/>
    <cellStyle name="þ_x001d_ðK_x000c_Fý_x001b__x000d_9ýU_x0001_Ð_x0008_¦)_x0007__x0001__x0001_" xfId="1183" xr:uid="{00000000-0005-0000-0000-00009F040000}"/>
    <cellStyle name="Times New Roman" xfId="1184" xr:uid="{00000000-0005-0000-0000-0000A0040000}"/>
    <cellStyle name="Title 2" xfId="1185" xr:uid="{00000000-0005-0000-0000-0000A1040000}"/>
    <cellStyle name="Title 3" xfId="1186" xr:uid="{00000000-0005-0000-0000-0000A2040000}"/>
    <cellStyle name="Title 4" xfId="1187" xr:uid="{00000000-0005-0000-0000-0000A3040000}"/>
    <cellStyle name="TitleNormal" xfId="1188" xr:uid="{00000000-0005-0000-0000-0000A4040000}"/>
    <cellStyle name="Titles" xfId="1189" xr:uid="{00000000-0005-0000-0000-0000A5040000}"/>
    <cellStyle name="Titles 2" xfId="1190" xr:uid="{00000000-0005-0000-0000-0000A6040000}"/>
    <cellStyle name="Top" xfId="1191" xr:uid="{00000000-0005-0000-0000-0000A7040000}"/>
    <cellStyle name="Top 2" xfId="1192" xr:uid="{00000000-0005-0000-0000-0000A8040000}"/>
    <cellStyle name="Top 2 2" xfId="1193" xr:uid="{00000000-0005-0000-0000-0000A9040000}"/>
    <cellStyle name="Top 2 3" xfId="1194" xr:uid="{00000000-0005-0000-0000-0000AA040000}"/>
    <cellStyle name="Top 3" xfId="1195" xr:uid="{00000000-0005-0000-0000-0000AB040000}"/>
    <cellStyle name="Top 4" xfId="1196" xr:uid="{00000000-0005-0000-0000-0000AC040000}"/>
    <cellStyle name="Total 2" xfId="1197" xr:uid="{00000000-0005-0000-0000-0000AD040000}"/>
    <cellStyle name="Total 2 2" xfId="1198" xr:uid="{00000000-0005-0000-0000-0000AE040000}"/>
    <cellStyle name="Total 2 3" xfId="1199" xr:uid="{00000000-0005-0000-0000-0000AF040000}"/>
    <cellStyle name="Total 3" xfId="1200" xr:uid="{00000000-0005-0000-0000-0000B0040000}"/>
    <cellStyle name="Total 4" xfId="1201" xr:uid="{00000000-0005-0000-0000-0000B1040000}"/>
    <cellStyle name="Total 4 2" xfId="1202" xr:uid="{00000000-0005-0000-0000-0000B2040000}"/>
    <cellStyle name="Total 4 3" xfId="1203" xr:uid="{00000000-0005-0000-0000-0000B3040000}"/>
    <cellStyle name="Total 5" xfId="1204" xr:uid="{00000000-0005-0000-0000-0000B4040000}"/>
    <cellStyle name="Total 6" xfId="1205" xr:uid="{00000000-0005-0000-0000-0000B5040000}"/>
    <cellStyle name="Tusental (0)_pldt" xfId="1206" xr:uid="{00000000-0005-0000-0000-0000B6040000}"/>
    <cellStyle name="Tusental_pldt" xfId="1207" xr:uid="{00000000-0005-0000-0000-0000B7040000}"/>
    <cellStyle name="und" xfId="1208" xr:uid="{00000000-0005-0000-0000-0000B8040000}"/>
    <cellStyle name="und 2" xfId="1209" xr:uid="{00000000-0005-0000-0000-0000B9040000}"/>
    <cellStyle name="Valuta (0)_pldt" xfId="1210" xr:uid="{00000000-0005-0000-0000-0000BA040000}"/>
    <cellStyle name="Valuta_Page 12" xfId="1211" xr:uid="{00000000-0005-0000-0000-0000BB040000}"/>
    <cellStyle name="Vc" xfId="1212" xr:uid="{00000000-0005-0000-0000-0000BC040000}"/>
    <cellStyle name="Vc 2" xfId="1213" xr:uid="{00000000-0005-0000-0000-0000BD040000}"/>
    <cellStyle name="VN new romanNormal" xfId="1214" xr:uid="{00000000-0005-0000-0000-0000BE040000}"/>
    <cellStyle name="VN time new roman" xfId="1215" xr:uid="{00000000-0005-0000-0000-0000BF040000}"/>
    <cellStyle name="vnbo" xfId="1216" xr:uid="{00000000-0005-0000-0000-0000C0040000}"/>
    <cellStyle name="vnbo 2" xfId="1217" xr:uid="{00000000-0005-0000-0000-0000C1040000}"/>
    <cellStyle name="vnbo 3" xfId="1218" xr:uid="{00000000-0005-0000-0000-0000C2040000}"/>
    <cellStyle name="vnhead1" xfId="1219" xr:uid="{00000000-0005-0000-0000-0000C3040000}"/>
    <cellStyle name="vnhead2" xfId="1220" xr:uid="{00000000-0005-0000-0000-0000C4040000}"/>
    <cellStyle name="vnhead2 2" xfId="1221" xr:uid="{00000000-0005-0000-0000-0000C5040000}"/>
    <cellStyle name="vnhead2 3" xfId="1222" xr:uid="{00000000-0005-0000-0000-0000C6040000}"/>
    <cellStyle name="vnhead3" xfId="1223" xr:uid="{00000000-0005-0000-0000-0000C7040000}"/>
    <cellStyle name="vnhead3 2" xfId="1224" xr:uid="{00000000-0005-0000-0000-0000C8040000}"/>
    <cellStyle name="vnhead3 3" xfId="1225" xr:uid="{00000000-0005-0000-0000-0000C9040000}"/>
    <cellStyle name="vnhead4" xfId="1226" xr:uid="{00000000-0005-0000-0000-0000CA040000}"/>
    <cellStyle name="vntxt1" xfId="1227" xr:uid="{00000000-0005-0000-0000-0000CB040000}"/>
    <cellStyle name="vntxt2" xfId="1228" xr:uid="{00000000-0005-0000-0000-0000CC040000}"/>
    <cellStyle name="w" xfId="1229" xr:uid="{00000000-0005-0000-0000-0000CD040000}"/>
    <cellStyle name="w_Performance matrix v4 - ISC-1" xfId="1230" xr:uid="{00000000-0005-0000-0000-0000CE040000}"/>
    <cellStyle name="Warning Text 2" xfId="1231" xr:uid="{00000000-0005-0000-0000-0000CF040000}"/>
    <cellStyle name="Warning Text 3" xfId="1232" xr:uid="{00000000-0005-0000-0000-0000D0040000}"/>
    <cellStyle name="Warning Text 4" xfId="1233" xr:uid="{00000000-0005-0000-0000-0000D1040000}"/>
    <cellStyle name="wc" xfId="1234" xr:uid="{00000000-0005-0000-0000-0000D2040000}"/>
    <cellStyle name="wc 2" xfId="1235" xr:uid="{00000000-0005-0000-0000-0000D3040000}"/>
    <cellStyle name="wn" xfId="1236" xr:uid="{00000000-0005-0000-0000-0000D4040000}"/>
    <cellStyle name="wrap" xfId="1237" xr:uid="{00000000-0005-0000-0000-0000D5040000}"/>
    <cellStyle name="Wไhrung [0]_OPTIMIR1 (deutsch)" xfId="1238" xr:uid="{00000000-0005-0000-0000-0000D6040000}"/>
    <cellStyle name="Wไhrung_OPTIMIR1 (deutsch)" xfId="1239" xr:uid="{00000000-0005-0000-0000-0000D7040000}"/>
    <cellStyle name="x" xfId="1240" xr:uid="{00000000-0005-0000-0000-0000D8040000}"/>
    <cellStyle name="x 2" xfId="1241" xr:uid="{00000000-0005-0000-0000-0000D9040000}"/>
    <cellStyle name="xcom" xfId="1242" xr:uid="{00000000-0005-0000-0000-0000DA040000}"/>
    <cellStyle name="xstyle" xfId="1243" xr:uid="{00000000-0005-0000-0000-0000DB040000}"/>
    <cellStyle name="xuan" xfId="1244" xr:uid="{00000000-0005-0000-0000-0000DC040000}"/>
    <cellStyle name="Y/N" xfId="1245" xr:uid="{00000000-0005-0000-0000-0000DD040000}"/>
    <cellStyle name="yew" xfId="1246" xr:uid="{00000000-0005-0000-0000-0000DE040000}"/>
    <cellStyle name="yew 2" xfId="1247" xr:uid="{00000000-0005-0000-0000-0000DF040000}"/>
    <cellStyle name="yyyy" xfId="1248" xr:uid="{00000000-0005-0000-0000-0000E0040000}"/>
    <cellStyle name="ｵﾒﾁ｡ﾒﾃ爼ﾗ靉ﾁ篦ｧﾋﾅﾒﾂﾁﾔｵﾔ" xfId="1249" xr:uid="{00000000-0005-0000-0000-0000E1040000}"/>
    <cellStyle name="เครื่องหมายจุลภาค [0]" xfId="1250" xr:uid="{00000000-0005-0000-0000-0000E2040000}"/>
    <cellStyle name="เครื่องหมายจุลภาค [0] 2" xfId="1251" xr:uid="{00000000-0005-0000-0000-0000E3040000}"/>
    <cellStyle name="เครื่องหมายจุลภาค [0] 2 2" xfId="1252" xr:uid="{00000000-0005-0000-0000-0000E4040000}"/>
    <cellStyle name="เครื่องหมายจุลภาค [0] 3" xfId="1253" xr:uid="{00000000-0005-0000-0000-0000E5040000}"/>
    <cellStyle name="เครื่องหมายจุลภาค 2" xfId="1254" xr:uid="{00000000-0005-0000-0000-0000E6040000}"/>
    <cellStyle name="เครื่องหมายจุลภาค 2 2" xfId="1255" xr:uid="{00000000-0005-0000-0000-0000E7040000}"/>
    <cellStyle name="เครื่องหมายจุลภาค_1" xfId="1256" xr:uid="{00000000-0005-0000-0000-0000E8040000}"/>
    <cellStyle name="เครื่องหมายสกุลเงิน [0]" xfId="1257" xr:uid="{00000000-0005-0000-0000-0000E9040000}"/>
    <cellStyle name="เครื่องหมายสกุลเงิน [0] 2" xfId="1258" xr:uid="{00000000-0005-0000-0000-0000EA040000}"/>
    <cellStyle name="เครื่องหมายสกุลเงิน [0] 2 2" xfId="1259" xr:uid="{00000000-0005-0000-0000-0000EB040000}"/>
    <cellStyle name="เครื่องหมายสกุลเงิน [0] 3" xfId="1260" xr:uid="{00000000-0005-0000-0000-0000EC040000}"/>
    <cellStyle name="เครื่องหมายสกุลเงิน_1" xfId="1261" xr:uid="{00000000-0005-0000-0000-0000ED040000}"/>
    <cellStyle name="เชื่อมโยงหลายมิติ" xfId="1262" xr:uid="{00000000-0005-0000-0000-0000EE040000}"/>
    <cellStyle name="เซลล์ตรวจสอบ" xfId="1263" xr:uid="{00000000-0005-0000-0000-0000EF040000}"/>
    <cellStyle name="เซลล์ที่มีการเชื่อมโยง" xfId="1264" xr:uid="{00000000-0005-0000-0000-0000F0040000}"/>
    <cellStyle name="แย่" xfId="1265" xr:uid="{00000000-0005-0000-0000-0000F1040000}"/>
    <cellStyle name="แสดงผล" xfId="1266" xr:uid="{00000000-0005-0000-0000-0000F2040000}"/>
    <cellStyle name="แสดงผล 2" xfId="1267" xr:uid="{00000000-0005-0000-0000-0000F3040000}"/>
    <cellStyle name="แสดงผล 3" xfId="1268" xr:uid="{00000000-0005-0000-0000-0000F4040000}"/>
    <cellStyle name="การคำนวณ" xfId="1269" xr:uid="{00000000-0005-0000-0000-0000F5040000}"/>
    <cellStyle name="การคำนวณ 2" xfId="1270" xr:uid="{00000000-0005-0000-0000-0000F6040000}"/>
    <cellStyle name="การคำนวณ 2 2" xfId="1271" xr:uid="{00000000-0005-0000-0000-0000F7040000}"/>
    <cellStyle name="การคำนวณ 2 3" xfId="1272" xr:uid="{00000000-0005-0000-0000-0000F8040000}"/>
    <cellStyle name="การคำนวณ 2 4" xfId="1273" xr:uid="{00000000-0005-0000-0000-0000F9040000}"/>
    <cellStyle name="ข้อความเตือน" xfId="1274" xr:uid="{00000000-0005-0000-0000-0000FA040000}"/>
    <cellStyle name="ข้อความอธิบาย" xfId="1275" xr:uid="{00000000-0005-0000-0000-0000FB040000}"/>
    <cellStyle name="ชื่อเรื่อง" xfId="1276" xr:uid="{00000000-0005-0000-0000-0000FC040000}"/>
    <cellStyle name="ดี" xfId="1277" xr:uid="{00000000-0005-0000-0000-0000FD040000}"/>
    <cellStyle name="ตามการเชื่อมโยงหลายมิติ" xfId="1278" xr:uid="{00000000-0005-0000-0000-0000FE040000}"/>
    <cellStyle name="น้บะภฒ_95" xfId="1279" xr:uid="{00000000-0005-0000-0000-0000FF040000}"/>
    <cellStyle name="ปกติ 2" xfId="1280" xr:uid="{00000000-0005-0000-0000-000000050000}"/>
    <cellStyle name="ปกติ_01-Planing_&amp;_Booking" xfId="1281" xr:uid="{00000000-0005-0000-0000-000001050000}"/>
    <cellStyle name="ป้อนค่า" xfId="1282" xr:uid="{00000000-0005-0000-0000-000002050000}"/>
    <cellStyle name="ป้อนค่า 2" xfId="1283" xr:uid="{00000000-0005-0000-0000-000003050000}"/>
    <cellStyle name="ป้อนค่า 2 2" xfId="1284" xr:uid="{00000000-0005-0000-0000-000004050000}"/>
    <cellStyle name="ป้อนค่า 2 3" xfId="1285" xr:uid="{00000000-0005-0000-0000-000005050000}"/>
    <cellStyle name="ป้อนค่า 2 4" xfId="1286" xr:uid="{00000000-0005-0000-0000-000006050000}"/>
    <cellStyle name="ปานกลาง" xfId="1287" xr:uid="{00000000-0005-0000-0000-000007050000}"/>
    <cellStyle name="ผลรวม" xfId="1288" xr:uid="{00000000-0005-0000-0000-000008050000}"/>
    <cellStyle name="ผลรวม 2" xfId="1289" xr:uid="{00000000-0005-0000-0000-000009050000}"/>
    <cellStyle name="ผลรวม 3" xfId="1290" xr:uid="{00000000-0005-0000-0000-00000A050000}"/>
    <cellStyle name="ฤ?ธถ [0]_95" xfId="1291" xr:uid="{00000000-0005-0000-0000-00000B050000}"/>
    <cellStyle name="ฤ?ธถ_95" xfId="1292" xr:uid="{00000000-0005-0000-0000-00000C050000}"/>
    <cellStyle name="ฤธถ [0]_95" xfId="1293" xr:uid="{00000000-0005-0000-0000-00000D050000}"/>
    <cellStyle name="ฤธถ_95" xfId="1294" xr:uid="{00000000-0005-0000-0000-00000E050000}"/>
    <cellStyle name="ล๋ศญ [0]_95" xfId="1295" xr:uid="{00000000-0005-0000-0000-00000F050000}"/>
    <cellStyle name="ล๋ศญ_95" xfId="1296" xr:uid="{00000000-0005-0000-0000-000010050000}"/>
    <cellStyle name="ลักษณะ 1" xfId="1297" xr:uid="{00000000-0005-0000-0000-000011050000}"/>
    <cellStyle name="ลักษณะ 2" xfId="1298" xr:uid="{00000000-0005-0000-0000-000012050000}"/>
    <cellStyle name="วฅมุ_4ฟ๙ฝวภ๛" xfId="1299" xr:uid="{00000000-0005-0000-0000-000013050000}"/>
    <cellStyle name="ส่วนที่ถูกเน้น1" xfId="1300" xr:uid="{00000000-0005-0000-0000-000014050000}"/>
    <cellStyle name="ส่วนที่ถูกเน้น2" xfId="1301" xr:uid="{00000000-0005-0000-0000-000015050000}"/>
    <cellStyle name="ส่วนที่ถูกเน้น3" xfId="1302" xr:uid="{00000000-0005-0000-0000-000016050000}"/>
    <cellStyle name="ส่วนที่ถูกเน้น4" xfId="1303" xr:uid="{00000000-0005-0000-0000-000017050000}"/>
    <cellStyle name="ส่วนที่ถูกเน้น5" xfId="1304" xr:uid="{00000000-0005-0000-0000-000018050000}"/>
    <cellStyle name="ส่วนที่ถูกเน้น6" xfId="1305" xr:uid="{00000000-0005-0000-0000-000019050000}"/>
    <cellStyle name="หมายเหตุ" xfId="1306" xr:uid="{00000000-0005-0000-0000-00001A050000}"/>
    <cellStyle name="หมายเหตุ 2" xfId="1307" xr:uid="{00000000-0005-0000-0000-00001B050000}"/>
    <cellStyle name="หมายเหตุ 2 2" xfId="1308" xr:uid="{00000000-0005-0000-0000-00001C050000}"/>
    <cellStyle name="หมายเหตุ 2 2 2" xfId="1309" xr:uid="{00000000-0005-0000-0000-00001D050000}"/>
    <cellStyle name="หมายเหตุ 2 2 3" xfId="1310" xr:uid="{00000000-0005-0000-0000-00001E050000}"/>
    <cellStyle name="หมายเหตุ 2 2 4" xfId="1311" xr:uid="{00000000-0005-0000-0000-00001F050000}"/>
    <cellStyle name="หมายเหตุ 2 3" xfId="1312" xr:uid="{00000000-0005-0000-0000-000020050000}"/>
    <cellStyle name="หมายเหตุ 2 4" xfId="1313" xr:uid="{00000000-0005-0000-0000-000021050000}"/>
    <cellStyle name="หมายเหตุ 2 5" xfId="1314" xr:uid="{00000000-0005-0000-0000-000022050000}"/>
    <cellStyle name="หมายเหตุ 2 6" xfId="1315" xr:uid="{00000000-0005-0000-0000-000023050000}"/>
    <cellStyle name="หมายเหตุ 3" xfId="1316" xr:uid="{00000000-0005-0000-0000-000024050000}"/>
    <cellStyle name="หมายเหตุ 3 2" xfId="1317" xr:uid="{00000000-0005-0000-0000-000025050000}"/>
    <cellStyle name="หมายเหตุ 3 3" xfId="1318" xr:uid="{00000000-0005-0000-0000-000026050000}"/>
    <cellStyle name="หมายเหตุ 3 4" xfId="1319" xr:uid="{00000000-0005-0000-0000-000027050000}"/>
    <cellStyle name="หมายเหตุ 4" xfId="1320" xr:uid="{00000000-0005-0000-0000-000028050000}"/>
    <cellStyle name="หัวเรื่อง 1" xfId="1321" xr:uid="{00000000-0005-0000-0000-000029050000}"/>
    <cellStyle name="หัวเรื่อง 2" xfId="1322" xr:uid="{00000000-0005-0000-0000-00002A050000}"/>
    <cellStyle name="หัวเรื่อง 3" xfId="1323" xr:uid="{00000000-0005-0000-0000-00002B050000}"/>
    <cellStyle name="หัวเรื่อง 4" xfId="1324" xr:uid="{00000000-0005-0000-0000-00002C050000}"/>
    <cellStyle name=" [0.00]_ Att. 1- Cover" xfId="1325" xr:uid="{00000000-0005-0000-0000-00002D050000}"/>
    <cellStyle name="_ Att. 1- Cover" xfId="1326" xr:uid="{00000000-0005-0000-0000-00002E050000}"/>
    <cellStyle name="?_ Att. 1- Cover" xfId="1327" xr:uid="{00000000-0005-0000-0000-00002F050000}"/>
    <cellStyle name="똿뗦먛귟 [0.00]_PRODUCT DETAIL Q1" xfId="1328" xr:uid="{00000000-0005-0000-0000-000030050000}"/>
    <cellStyle name="똿뗦먛귟_PRODUCT DETAIL Q1" xfId="1329" xr:uid="{00000000-0005-0000-0000-000031050000}"/>
    <cellStyle name="믅됞 [0.00]_PRODUCT DETAIL Q1" xfId="1330" xr:uid="{00000000-0005-0000-0000-000032050000}"/>
    <cellStyle name="믅됞_PRODUCT DETAIL Q1" xfId="1331" xr:uid="{00000000-0005-0000-0000-000033050000}"/>
    <cellStyle name="백분율_95" xfId="1332" xr:uid="{00000000-0005-0000-0000-000034050000}"/>
    <cellStyle name="뷭?_BOOKSHIP" xfId="1333" xr:uid="{00000000-0005-0000-0000-000035050000}"/>
    <cellStyle name="콤마 [ - 유형1" xfId="1334" xr:uid="{00000000-0005-0000-0000-000036050000}"/>
    <cellStyle name="콤마 [ - 유형2" xfId="1335" xr:uid="{00000000-0005-0000-0000-000037050000}"/>
    <cellStyle name="콤마 [ - 유형3" xfId="1336" xr:uid="{00000000-0005-0000-0000-000038050000}"/>
    <cellStyle name="콤마 [ - 유형4" xfId="1337" xr:uid="{00000000-0005-0000-0000-000039050000}"/>
    <cellStyle name="콤마 [ - 유형5" xfId="1338" xr:uid="{00000000-0005-0000-0000-00003A050000}"/>
    <cellStyle name="콤마 [ - 유형6" xfId="1339" xr:uid="{00000000-0005-0000-0000-00003B050000}"/>
    <cellStyle name="콤마 [ - 유형7" xfId="1340" xr:uid="{00000000-0005-0000-0000-00003C050000}"/>
    <cellStyle name="콤마 [ - 유형8" xfId="1341" xr:uid="{00000000-0005-0000-0000-00003D050000}"/>
    <cellStyle name="콤마 [0]_0004 MECH COST  " xfId="1342" xr:uid="{00000000-0005-0000-0000-00003E050000}"/>
    <cellStyle name="콤마_0004 MECH COST  " xfId="1343" xr:uid="{00000000-0005-0000-0000-00003F050000}"/>
    <cellStyle name="통화 [0]_00ss ordersheet" xfId="1344" xr:uid="{00000000-0005-0000-0000-000040050000}"/>
    <cellStyle name="통화_00ss ordersheet" xfId="1345" xr:uid="{00000000-0005-0000-0000-000041050000}"/>
    <cellStyle name="표준_(정보부문)월별인원계획" xfId="1346" xr:uid="{00000000-0005-0000-0000-000042050000}"/>
    <cellStyle name="一般_0006(1)" xfId="1347" xr:uid="{00000000-0005-0000-0000-000043050000}"/>
    <cellStyle name="千分位[0]_00Q3902REV.1" xfId="1348" xr:uid="{00000000-0005-0000-0000-000044050000}"/>
    <cellStyle name="千分位_00Q3902REV.1" xfId="1349" xr:uid="{00000000-0005-0000-0000-000045050000}"/>
    <cellStyle name="常规_Interestcapitalisation_v3(revised)" xfId="1350" xr:uid="{00000000-0005-0000-0000-000046050000}"/>
    <cellStyle name="未定義" xfId="1351" xr:uid="{00000000-0005-0000-0000-000047050000}"/>
    <cellStyle name="桁区切り_Receivable Dec" xfId="1352" xr:uid="{00000000-0005-0000-0000-000048050000}"/>
    <cellStyle name="標準_2004 Budget" xfId="1353" xr:uid="{00000000-0005-0000-0000-000049050000}"/>
    <cellStyle name="爼ﾗ靉ﾁ篦ｧﾋﾅﾒﾂﾁﾔｵﾔ" xfId="1354" xr:uid="{00000000-0005-0000-0000-00004A050000}"/>
    <cellStyle name="貨幣 [0]_00Q3902REV.1" xfId="1355" xr:uid="{00000000-0005-0000-0000-00004B050000}"/>
    <cellStyle name="貨幣[0]_BRE" xfId="1356" xr:uid="{00000000-0005-0000-0000-00004C050000}"/>
    <cellStyle name="貨幣_00Q3902REV.1" xfId="1357" xr:uid="{00000000-0005-0000-0000-00004D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L41"/>
  <sheetViews>
    <sheetView topLeftCell="A4" zoomScaleNormal="100" zoomScaleSheetLayoutView="100" workbookViewId="0">
      <selection activeCell="D15" sqref="D15"/>
    </sheetView>
  </sheetViews>
  <sheetFormatPr defaultColWidth="9.09765625" defaultRowHeight="24" customHeight="1"/>
  <cols>
    <col min="1" max="1" width="40.59765625" customWidth="1"/>
    <col min="2" max="2" width="9.69921875" bestFit="1" customWidth="1"/>
    <col min="3" max="3" width="2.69921875" customWidth="1"/>
    <col min="4" max="4" width="11.69921875" customWidth="1"/>
    <col min="5" max="5" width="2.69921875" customWidth="1"/>
    <col min="6" max="6" width="11.69921875" customWidth="1"/>
    <col min="7" max="7" width="2.69921875" customWidth="1"/>
    <col min="8" max="8" width="11.69921875" customWidth="1"/>
    <col min="9" max="9" width="2.69921875" customWidth="1"/>
    <col min="10" max="10" width="11.69921875" customWidth="1"/>
    <col min="11" max="13" width="9.09765625" customWidth="1"/>
  </cols>
  <sheetData>
    <row r="1" spans="1:10" ht="23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ht="23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0" ht="23">
      <c r="A3" s="192" t="s">
        <v>168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0" ht="21.5">
      <c r="A4" s="193" t="s">
        <v>2</v>
      </c>
      <c r="B4" s="193"/>
      <c r="C4" s="193"/>
      <c r="D4" s="193"/>
      <c r="E4" s="193"/>
      <c r="F4" s="193"/>
      <c r="G4" s="193"/>
      <c r="H4" s="193"/>
      <c r="I4" s="193"/>
      <c r="J4" s="193"/>
    </row>
    <row r="5" spans="1:10" ht="6" customHeight="1">
      <c r="A5" s="31"/>
      <c r="B5" s="30"/>
      <c r="C5" s="31"/>
      <c r="D5" s="31"/>
      <c r="E5" s="31"/>
      <c r="F5" s="31"/>
      <c r="G5" s="31"/>
      <c r="H5" s="31"/>
      <c r="I5" s="31"/>
      <c r="J5" s="31"/>
    </row>
    <row r="6" spans="1:10" ht="20.25" customHeight="1">
      <c r="A6" s="31"/>
      <c r="B6" s="101" t="s">
        <v>3</v>
      </c>
      <c r="C6" s="101"/>
      <c r="D6" s="190" t="s">
        <v>4</v>
      </c>
      <c r="E6" s="190"/>
      <c r="F6" s="190"/>
      <c r="G6" s="30"/>
      <c r="H6" s="190" t="s">
        <v>5</v>
      </c>
      <c r="I6" s="190"/>
      <c r="J6" s="190"/>
    </row>
    <row r="7" spans="1:10" ht="20.25" customHeight="1">
      <c r="A7" s="31"/>
      <c r="B7" s="101"/>
      <c r="C7" s="190" t="s">
        <v>6</v>
      </c>
      <c r="D7" s="190"/>
      <c r="E7" s="190"/>
      <c r="F7" s="101"/>
      <c r="G7" s="190" t="s">
        <v>6</v>
      </c>
      <c r="H7" s="190"/>
      <c r="I7" s="190"/>
      <c r="J7" s="101"/>
    </row>
    <row r="8" spans="1:10" ht="20.25" customHeight="1">
      <c r="A8" s="31"/>
      <c r="B8" s="30"/>
      <c r="C8" s="30"/>
      <c r="D8" s="101" t="s">
        <v>7</v>
      </c>
      <c r="E8" s="29"/>
      <c r="F8" s="101" t="s">
        <v>7</v>
      </c>
      <c r="G8" s="31"/>
      <c r="H8" s="101" t="s">
        <v>7</v>
      </c>
      <c r="I8" s="29"/>
      <c r="J8" s="101" t="s">
        <v>7</v>
      </c>
    </row>
    <row r="9" spans="1:10" ht="20.25" customHeight="1">
      <c r="A9" s="31"/>
      <c r="B9" s="30"/>
      <c r="C9" s="30"/>
      <c r="D9" s="101" t="s">
        <v>169</v>
      </c>
      <c r="E9" s="29"/>
      <c r="F9" s="101" t="s">
        <v>8</v>
      </c>
      <c r="G9" s="31"/>
      <c r="H9" s="178" t="s">
        <v>169</v>
      </c>
      <c r="I9" s="29"/>
      <c r="J9" s="101" t="s">
        <v>8</v>
      </c>
    </row>
    <row r="10" spans="1:10" ht="20.25" customHeight="1">
      <c r="A10" s="31"/>
      <c r="B10" s="30"/>
      <c r="C10" s="30"/>
      <c r="D10" s="101">
        <v>2565</v>
      </c>
      <c r="E10" s="29"/>
      <c r="F10" s="101">
        <v>2564</v>
      </c>
      <c r="G10" s="31"/>
      <c r="H10" s="101">
        <v>2565</v>
      </c>
      <c r="I10" s="29"/>
      <c r="J10" s="101">
        <v>2564</v>
      </c>
    </row>
    <row r="11" spans="1:10" ht="20.25" customHeight="1">
      <c r="A11" s="101" t="s">
        <v>9</v>
      </c>
      <c r="B11" s="101"/>
      <c r="C11" s="101"/>
      <c r="D11" s="31"/>
      <c r="E11" s="31"/>
      <c r="F11" s="31"/>
      <c r="G11" s="31"/>
      <c r="H11" s="31"/>
      <c r="I11" s="31"/>
      <c r="J11" s="31"/>
    </row>
    <row r="12" spans="1:10" ht="20.25" customHeight="1">
      <c r="A12" s="31" t="s">
        <v>10</v>
      </c>
      <c r="B12" s="30"/>
      <c r="C12" s="30"/>
      <c r="D12" s="15"/>
      <c r="E12" s="15"/>
      <c r="F12" s="15"/>
      <c r="G12" s="15"/>
      <c r="H12" s="15"/>
      <c r="I12" s="15"/>
      <c r="J12" s="15"/>
    </row>
    <row r="13" spans="1:10" ht="20.25" customHeight="1">
      <c r="A13" s="37" t="s">
        <v>11</v>
      </c>
      <c r="B13" s="30">
        <v>4.3</v>
      </c>
      <c r="C13" s="30"/>
      <c r="D13" s="10">
        <v>4819298</v>
      </c>
      <c r="E13" s="11"/>
      <c r="F13" s="95">
        <v>4504540</v>
      </c>
      <c r="G13" s="11"/>
      <c r="H13" s="10">
        <f>4663859-50000</f>
        <v>4613859</v>
      </c>
      <c r="I13" s="11"/>
      <c r="J13" s="113">
        <v>4064827</v>
      </c>
    </row>
    <row r="14" spans="1:10" ht="20.25" customHeight="1">
      <c r="A14" s="37" t="s">
        <v>12</v>
      </c>
      <c r="B14" s="30">
        <v>5.0999999999999996</v>
      </c>
      <c r="C14" s="30"/>
      <c r="D14" s="10">
        <v>758632</v>
      </c>
      <c r="E14" s="11"/>
      <c r="F14" s="5">
        <v>373395</v>
      </c>
      <c r="G14" s="11"/>
      <c r="H14" s="10">
        <v>848283</v>
      </c>
      <c r="I14" s="11"/>
      <c r="J14" s="113">
        <v>565966</v>
      </c>
    </row>
    <row r="15" spans="1:10" ht="20.25" customHeight="1">
      <c r="A15" s="37" t="s">
        <v>13</v>
      </c>
      <c r="B15" s="30">
        <v>6</v>
      </c>
      <c r="C15" s="30"/>
      <c r="D15" s="10">
        <v>4734775</v>
      </c>
      <c r="E15" s="11"/>
      <c r="F15" s="5">
        <v>1918954</v>
      </c>
      <c r="G15" s="11"/>
      <c r="H15" s="10">
        <v>4322935</v>
      </c>
      <c r="I15" s="11"/>
      <c r="J15" s="113">
        <v>1784579</v>
      </c>
    </row>
    <row r="16" spans="1:10" ht="20.25" customHeight="1">
      <c r="A16" s="37" t="s">
        <v>14</v>
      </c>
      <c r="B16" s="30">
        <v>7.1</v>
      </c>
      <c r="C16" s="30"/>
      <c r="D16" s="10">
        <v>668560</v>
      </c>
      <c r="E16" s="11"/>
      <c r="F16" s="5">
        <v>3592013</v>
      </c>
      <c r="G16" s="11"/>
      <c r="H16" s="10">
        <f>456883+50000</f>
        <v>506883</v>
      </c>
      <c r="I16" s="46"/>
      <c r="J16" s="113">
        <v>3451133</v>
      </c>
    </row>
    <row r="17" spans="1:12" ht="20.25" customHeight="1">
      <c r="A17" s="37" t="s">
        <v>15</v>
      </c>
      <c r="B17" s="30"/>
      <c r="C17" s="30"/>
      <c r="D17" s="10">
        <v>3554</v>
      </c>
      <c r="E17" s="11"/>
      <c r="F17" s="11">
        <v>2079</v>
      </c>
      <c r="G17" s="11"/>
      <c r="H17" s="10">
        <v>1094</v>
      </c>
      <c r="I17" s="11"/>
      <c r="J17" s="113">
        <v>929</v>
      </c>
      <c r="K17" s="180"/>
      <c r="L17" s="180"/>
    </row>
    <row r="18" spans="1:12" ht="20.25" customHeight="1">
      <c r="A18" s="39" t="s">
        <v>16</v>
      </c>
      <c r="B18" s="30"/>
      <c r="C18" s="30"/>
      <c r="D18" s="83">
        <f>SUM(D13:D17)</f>
        <v>10984819</v>
      </c>
      <c r="E18" s="12"/>
      <c r="F18" s="83">
        <f>SUM(F13:F17)</f>
        <v>10390981</v>
      </c>
      <c r="G18" s="12"/>
      <c r="H18" s="83">
        <f>SUM(H13:H17)</f>
        <v>10293054</v>
      </c>
      <c r="I18" s="12"/>
      <c r="J18" s="83">
        <f>SUM(J13:J17)</f>
        <v>9867434</v>
      </c>
    </row>
    <row r="19" spans="1:12" ht="20.25" customHeight="1">
      <c r="A19" s="31"/>
      <c r="B19" s="30"/>
      <c r="C19" s="30"/>
      <c r="D19" s="12"/>
      <c r="E19" s="12"/>
      <c r="F19" s="12"/>
      <c r="G19" s="12"/>
      <c r="H19" s="12"/>
      <c r="I19" s="12"/>
      <c r="J19" s="12"/>
    </row>
    <row r="20" spans="1:12" ht="20.25" customHeight="1">
      <c r="A20" s="31" t="s">
        <v>17</v>
      </c>
      <c r="B20" s="30"/>
      <c r="C20" s="30"/>
      <c r="D20" s="15"/>
      <c r="E20" s="15"/>
      <c r="F20" s="15"/>
      <c r="G20" s="176"/>
      <c r="H20" s="15"/>
      <c r="I20" s="28"/>
      <c r="J20" s="15"/>
    </row>
    <row r="21" spans="1:12" ht="20.25" customHeight="1">
      <c r="A21" s="37" t="s">
        <v>18</v>
      </c>
      <c r="B21" s="30" t="s">
        <v>145</v>
      </c>
      <c r="C21" s="30"/>
      <c r="D21" s="10">
        <v>136879</v>
      </c>
      <c r="E21" s="177"/>
      <c r="F21" s="114">
        <v>136978</v>
      </c>
      <c r="G21" s="27"/>
      <c r="H21" s="5">
        <v>98000</v>
      </c>
      <c r="I21" s="18"/>
      <c r="J21" s="5">
        <v>98000</v>
      </c>
      <c r="K21" s="180"/>
    </row>
    <row r="22" spans="1:12" ht="20.25" customHeight="1">
      <c r="A22" s="37" t="s">
        <v>19</v>
      </c>
      <c r="B22" s="30" t="s">
        <v>146</v>
      </c>
      <c r="C22" s="30"/>
      <c r="D22" s="45">
        <v>0</v>
      </c>
      <c r="E22" s="46"/>
      <c r="F22" s="45">
        <v>0</v>
      </c>
      <c r="G22" s="27"/>
      <c r="H22" s="5">
        <v>383855</v>
      </c>
      <c r="I22" s="11"/>
      <c r="J22" s="5">
        <v>383855</v>
      </c>
    </row>
    <row r="23" spans="1:12" ht="20.25" customHeight="1">
      <c r="A23" s="37" t="s">
        <v>20</v>
      </c>
      <c r="B23" s="30"/>
      <c r="C23" s="30"/>
      <c r="D23" s="10">
        <v>29213</v>
      </c>
      <c r="E23" s="177"/>
      <c r="F23" s="135">
        <v>29213</v>
      </c>
      <c r="G23" s="27"/>
      <c r="H23" s="10">
        <v>39527</v>
      </c>
      <c r="I23" s="11"/>
      <c r="J23" s="5">
        <v>39527</v>
      </c>
    </row>
    <row r="24" spans="1:12" ht="20.25" customHeight="1">
      <c r="A24" s="37" t="s">
        <v>21</v>
      </c>
      <c r="B24" s="30">
        <v>8</v>
      </c>
      <c r="C24" s="30"/>
      <c r="D24" s="10">
        <v>1481584</v>
      </c>
      <c r="E24" s="177"/>
      <c r="F24" s="135">
        <v>1525601</v>
      </c>
      <c r="G24" s="27"/>
      <c r="H24" s="10">
        <v>1260876</v>
      </c>
      <c r="I24" s="27"/>
      <c r="J24" s="1">
        <v>1306276</v>
      </c>
    </row>
    <row r="25" spans="1:12" ht="20.25" customHeight="1">
      <c r="A25" s="37" t="s">
        <v>22</v>
      </c>
      <c r="B25" s="30">
        <v>9.1</v>
      </c>
      <c r="C25" s="30"/>
      <c r="D25" s="10">
        <v>141504</v>
      </c>
      <c r="E25" s="177"/>
      <c r="F25" s="135">
        <v>126941</v>
      </c>
      <c r="G25" s="27"/>
      <c r="H25" s="10">
        <v>50954</v>
      </c>
      <c r="I25" s="46"/>
      <c r="J25" s="1">
        <v>44931</v>
      </c>
    </row>
    <row r="26" spans="1:12" ht="20.25" customHeight="1">
      <c r="A26" s="41" t="s">
        <v>23</v>
      </c>
      <c r="B26" s="30"/>
      <c r="C26" s="30"/>
      <c r="D26" s="10">
        <v>545901</v>
      </c>
      <c r="E26" s="177"/>
      <c r="F26" s="135">
        <v>545901</v>
      </c>
      <c r="G26" s="27"/>
      <c r="H26" s="10">
        <v>545901</v>
      </c>
      <c r="I26" s="27"/>
      <c r="J26" s="1">
        <v>545901</v>
      </c>
    </row>
    <row r="27" spans="1:12" ht="20.25" customHeight="1">
      <c r="A27" s="37" t="s">
        <v>24</v>
      </c>
      <c r="B27" s="30">
        <v>10</v>
      </c>
      <c r="C27" s="30"/>
      <c r="D27" s="10">
        <v>38044</v>
      </c>
      <c r="E27" s="177"/>
      <c r="F27" s="135">
        <v>45851</v>
      </c>
      <c r="G27" s="27"/>
      <c r="H27" s="10">
        <v>33317</v>
      </c>
      <c r="I27" s="27"/>
      <c r="J27" s="1">
        <v>41158</v>
      </c>
    </row>
    <row r="28" spans="1:12" ht="20.25" customHeight="1">
      <c r="A28" s="37" t="s">
        <v>25</v>
      </c>
      <c r="B28" s="30"/>
      <c r="C28" s="30"/>
      <c r="D28" s="10">
        <v>8638</v>
      </c>
      <c r="E28" s="177"/>
      <c r="F28" s="135">
        <v>8366</v>
      </c>
      <c r="G28" s="27"/>
      <c r="H28" s="10">
        <v>7031</v>
      </c>
      <c r="I28" s="27"/>
      <c r="J28" s="1">
        <v>6985</v>
      </c>
      <c r="K28" s="180"/>
      <c r="L28" s="180"/>
    </row>
    <row r="29" spans="1:12" ht="20.25" customHeight="1">
      <c r="A29" s="39" t="s">
        <v>26</v>
      </c>
      <c r="B29" s="30"/>
      <c r="C29" s="30"/>
      <c r="D29" s="83">
        <f>SUM(D21:D28)</f>
        <v>2381763</v>
      </c>
      <c r="E29" s="38"/>
      <c r="F29" s="83">
        <f>SUM(F21:F28)</f>
        <v>2418851</v>
      </c>
      <c r="G29" s="38"/>
      <c r="H29" s="83">
        <f>SUM(H21:H28)</f>
        <v>2419461</v>
      </c>
      <c r="I29" s="38"/>
      <c r="J29" s="83">
        <f>SUM(J21:J28)</f>
        <v>2466633</v>
      </c>
    </row>
    <row r="30" spans="1:12" ht="20.25" customHeight="1" thickBot="1">
      <c r="A30" s="29" t="s">
        <v>27</v>
      </c>
      <c r="B30" s="101"/>
      <c r="C30" s="101"/>
      <c r="D30" s="33">
        <f>D18+D29</f>
        <v>13366582</v>
      </c>
      <c r="E30" s="38"/>
      <c r="F30" s="33">
        <f>F18+F29</f>
        <v>12809832</v>
      </c>
      <c r="G30" s="38"/>
      <c r="H30" s="33">
        <f>H18+H29</f>
        <v>12712515</v>
      </c>
      <c r="I30" s="38"/>
      <c r="J30" s="33">
        <f>J18+J29</f>
        <v>12334067</v>
      </c>
    </row>
    <row r="31" spans="1:12" ht="20.25" customHeight="1" thickTop="1">
      <c r="A31" s="31"/>
      <c r="B31" s="30"/>
      <c r="C31" s="31"/>
      <c r="D31" s="31"/>
      <c r="E31" s="40"/>
      <c r="F31" s="40"/>
      <c r="G31" s="40"/>
      <c r="H31" s="40"/>
      <c r="I31" s="40"/>
      <c r="J31" s="40"/>
    </row>
    <row r="32" spans="1:12" ht="20.25" customHeight="1">
      <c r="A32" s="31"/>
      <c r="B32" s="30"/>
      <c r="C32" s="31"/>
      <c r="D32" s="92"/>
      <c r="E32" s="31"/>
      <c r="F32" s="31"/>
      <c r="G32" s="31"/>
      <c r="H32" s="92"/>
      <c r="I32" s="31"/>
      <c r="J32" s="31"/>
    </row>
    <row r="33" spans="1:10" ht="20.25" customHeight="1">
      <c r="A33" s="31"/>
      <c r="B33" s="30"/>
      <c r="C33" s="31"/>
      <c r="D33" s="31"/>
      <c r="E33" s="31"/>
      <c r="F33" s="31"/>
      <c r="G33" s="31"/>
      <c r="H33" s="31"/>
      <c r="I33" s="31"/>
      <c r="J33" s="31"/>
    </row>
    <row r="34" spans="1:10" ht="20.25" customHeight="1">
      <c r="A34" s="31"/>
      <c r="B34" s="30"/>
      <c r="C34" s="31"/>
      <c r="D34" s="31"/>
      <c r="E34" s="31"/>
      <c r="F34" s="31"/>
      <c r="G34" s="31"/>
      <c r="H34" s="31"/>
      <c r="I34" s="31"/>
      <c r="J34" s="31"/>
    </row>
    <row r="35" spans="1:10" ht="20.25" customHeight="1">
      <c r="A35" s="31"/>
      <c r="B35" s="30"/>
      <c r="C35" s="31"/>
      <c r="D35" s="31"/>
      <c r="E35" s="31"/>
      <c r="F35" s="31"/>
      <c r="G35" s="31"/>
      <c r="H35" s="31"/>
      <c r="I35" s="31"/>
      <c r="J35" s="31"/>
    </row>
    <row r="36" spans="1:10" ht="20.2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</row>
    <row r="37" spans="1:10" ht="23.15" customHeight="1">
      <c r="A37" s="31"/>
      <c r="B37" s="30"/>
      <c r="C37" s="31"/>
      <c r="D37" s="31"/>
      <c r="E37" s="31"/>
      <c r="F37" s="31"/>
      <c r="G37" s="31"/>
      <c r="H37" s="31"/>
      <c r="I37" s="31"/>
      <c r="J37" s="31"/>
    </row>
    <row r="38" spans="1:10" ht="23.15" customHeight="1">
      <c r="A38" s="31"/>
      <c r="B38" s="30"/>
      <c r="C38" s="31"/>
      <c r="D38" s="31"/>
      <c r="E38" s="31"/>
      <c r="F38" s="31"/>
      <c r="G38" s="31"/>
      <c r="H38" s="31"/>
      <c r="I38" s="31"/>
      <c r="J38" s="31"/>
    </row>
    <row r="39" spans="1:10" ht="23.15" customHeight="1">
      <c r="A39" s="31"/>
      <c r="B39" s="30"/>
      <c r="C39" s="31"/>
      <c r="D39" s="31"/>
      <c r="E39" s="31"/>
      <c r="F39" s="31"/>
      <c r="G39" s="31"/>
      <c r="H39" s="31"/>
      <c r="I39" s="31"/>
      <c r="J39" s="31"/>
    </row>
    <row r="40" spans="1:10" ht="23.15" customHeight="1"/>
    <row r="41" spans="1:10" ht="24" customHeight="1">
      <c r="A41" s="191" t="s">
        <v>28</v>
      </c>
      <c r="B41" s="191"/>
      <c r="C41" s="191"/>
      <c r="D41" s="191"/>
      <c r="E41" s="191"/>
      <c r="F41" s="191"/>
      <c r="G41" s="191"/>
      <c r="H41" s="191"/>
      <c r="I41" s="191"/>
      <c r="J41" s="191"/>
    </row>
  </sheetData>
  <mergeCells count="9">
    <mergeCell ref="G7:I7"/>
    <mergeCell ref="A41:J41"/>
    <mergeCell ref="C7:E7"/>
    <mergeCell ref="A1:J1"/>
    <mergeCell ref="A2:J2"/>
    <mergeCell ref="A3:J3"/>
    <mergeCell ref="A4:J4"/>
    <mergeCell ref="D6:F6"/>
    <mergeCell ref="H6:J6"/>
  </mergeCells>
  <pageMargins left="0.8" right="0.2" top="1" bottom="0.5" header="0.5" footer="0.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L79"/>
  <sheetViews>
    <sheetView tabSelected="1" topLeftCell="A61" zoomScaleNormal="100" zoomScaleSheetLayoutView="100" workbookViewId="0">
      <selection activeCell="D70" sqref="D70"/>
    </sheetView>
  </sheetViews>
  <sheetFormatPr defaultColWidth="9.09765625" defaultRowHeight="24" customHeight="1"/>
  <cols>
    <col min="1" max="1" width="40.59765625" style="119" customWidth="1"/>
    <col min="2" max="2" width="8" style="119" customWidth="1"/>
    <col min="3" max="3" width="2.69921875" style="119" customWidth="1"/>
    <col min="4" max="4" width="11.69921875" style="119" customWidth="1"/>
    <col min="5" max="5" width="2.69921875" style="119" customWidth="1"/>
    <col min="6" max="6" width="12.09765625" style="119" customWidth="1"/>
    <col min="7" max="7" width="2.69921875" style="119" customWidth="1"/>
    <col min="8" max="8" width="11.69921875" style="119" customWidth="1"/>
    <col min="9" max="9" width="2.69921875" style="119" customWidth="1"/>
    <col min="10" max="10" width="11.69921875" style="119" customWidth="1"/>
    <col min="11" max="12" width="9.09765625" style="119" customWidth="1"/>
    <col min="13" max="13" width="9.09765625" style="119"/>
    <col min="14" max="14" width="9.09765625" style="119" customWidth="1"/>
    <col min="15" max="16384" width="9.09765625" style="119"/>
  </cols>
  <sheetData>
    <row r="1" spans="1:10" ht="23.5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23.5">
      <c r="A2" s="194" t="s">
        <v>29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0" ht="23">
      <c r="A3" s="195" t="str">
        <f>งบดุล!A3</f>
        <v>ณ วันที่ 30 กันยายน 2565</v>
      </c>
      <c r="B3" s="195"/>
      <c r="C3" s="195"/>
      <c r="D3" s="195"/>
      <c r="E3" s="195"/>
      <c r="F3" s="195"/>
      <c r="G3" s="195"/>
      <c r="H3" s="195"/>
      <c r="I3" s="195"/>
      <c r="J3" s="195"/>
    </row>
    <row r="4" spans="1:10" ht="21.5">
      <c r="A4" s="196" t="s">
        <v>2</v>
      </c>
      <c r="B4" s="196"/>
      <c r="C4" s="196"/>
      <c r="D4" s="196"/>
      <c r="E4" s="196"/>
      <c r="F4" s="196"/>
      <c r="G4" s="196"/>
      <c r="H4" s="196"/>
      <c r="I4" s="196"/>
      <c r="J4" s="196"/>
    </row>
    <row r="5" spans="1:10" ht="6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</row>
    <row r="6" spans="1:10" ht="21.5">
      <c r="A6" s="120"/>
      <c r="B6" s="185" t="s">
        <v>3</v>
      </c>
      <c r="C6" s="185"/>
      <c r="D6" s="197" t="s">
        <v>4</v>
      </c>
      <c r="E6" s="197"/>
      <c r="F6" s="197"/>
      <c r="G6" s="120"/>
      <c r="H6" s="197" t="s">
        <v>5</v>
      </c>
      <c r="I6" s="197"/>
      <c r="J6" s="197"/>
    </row>
    <row r="7" spans="1:10" ht="21.5">
      <c r="A7" s="120"/>
      <c r="B7" s="185"/>
      <c r="C7" s="185"/>
      <c r="D7" s="185" t="s">
        <v>6</v>
      </c>
      <c r="E7" s="121"/>
      <c r="F7" s="185"/>
      <c r="G7" s="120"/>
      <c r="H7" s="185" t="s">
        <v>6</v>
      </c>
      <c r="I7" s="121"/>
      <c r="J7" s="185"/>
    </row>
    <row r="8" spans="1:10" ht="21.5">
      <c r="A8" s="120"/>
      <c r="B8" s="185"/>
      <c r="C8" s="185"/>
      <c r="D8" s="185" t="s">
        <v>7</v>
      </c>
      <c r="E8" s="121"/>
      <c r="F8" s="185" t="s">
        <v>7</v>
      </c>
      <c r="G8" s="120"/>
      <c r="H8" s="185" t="s">
        <v>7</v>
      </c>
      <c r="I8" s="121"/>
      <c r="J8" s="185" t="s">
        <v>7</v>
      </c>
    </row>
    <row r="9" spans="1:10" ht="21.5">
      <c r="A9" s="120"/>
      <c r="B9" s="185"/>
      <c r="C9" s="185"/>
      <c r="D9" s="122" t="s">
        <v>169</v>
      </c>
      <c r="E9" s="123"/>
      <c r="F9" s="122" t="s">
        <v>8</v>
      </c>
      <c r="G9" s="124"/>
      <c r="H9" s="122" t="s">
        <v>169</v>
      </c>
      <c r="I9" s="123"/>
      <c r="J9" s="122" t="s">
        <v>8</v>
      </c>
    </row>
    <row r="10" spans="1:10" ht="21.5">
      <c r="A10" s="120"/>
      <c r="B10" s="185"/>
      <c r="C10" s="185"/>
      <c r="D10" s="122">
        <v>2565</v>
      </c>
      <c r="E10" s="123"/>
      <c r="F10" s="122">
        <v>2564</v>
      </c>
      <c r="G10" s="124"/>
      <c r="H10" s="122">
        <v>2565</v>
      </c>
      <c r="I10" s="123"/>
      <c r="J10" s="122">
        <v>2564</v>
      </c>
    </row>
    <row r="11" spans="1:10" ht="21.5">
      <c r="A11" s="185" t="s">
        <v>30</v>
      </c>
      <c r="B11" s="185"/>
      <c r="C11" s="185"/>
      <c r="D11" s="125"/>
      <c r="E11" s="125"/>
      <c r="F11" s="125"/>
      <c r="G11" s="125"/>
      <c r="H11" s="125"/>
      <c r="I11" s="125"/>
      <c r="J11" s="125"/>
    </row>
    <row r="12" spans="1:10" ht="21.5">
      <c r="A12" s="120" t="s">
        <v>31</v>
      </c>
      <c r="B12" s="126"/>
      <c r="C12" s="126"/>
      <c r="D12" s="127"/>
      <c r="E12" s="127"/>
      <c r="F12" s="127"/>
      <c r="G12" s="127"/>
      <c r="H12" s="127"/>
      <c r="I12" s="127"/>
      <c r="J12" s="127"/>
    </row>
    <row r="13" spans="1:10" ht="21.5">
      <c r="A13" s="128" t="s">
        <v>32</v>
      </c>
      <c r="B13" s="126"/>
      <c r="C13" s="126"/>
      <c r="D13" s="127"/>
      <c r="E13" s="127"/>
      <c r="F13" s="127"/>
      <c r="G13" s="127"/>
      <c r="H13" s="129" t="s">
        <v>33</v>
      </c>
      <c r="I13" s="129" t="s">
        <v>33</v>
      </c>
      <c r="J13" s="129" t="s">
        <v>33</v>
      </c>
    </row>
    <row r="14" spans="1:10" ht="21.5">
      <c r="A14" s="130" t="s">
        <v>34</v>
      </c>
      <c r="B14" s="126">
        <v>11</v>
      </c>
      <c r="C14" s="126"/>
      <c r="D14" s="10">
        <v>304607</v>
      </c>
      <c r="E14" s="131"/>
      <c r="F14" s="132">
        <v>198221</v>
      </c>
      <c r="G14" s="131"/>
      <c r="H14" s="68">
        <v>0</v>
      </c>
      <c r="I14" s="65"/>
      <c r="J14" s="45">
        <v>0</v>
      </c>
    </row>
    <row r="15" spans="1:10" ht="21.5">
      <c r="A15" s="133" t="s">
        <v>35</v>
      </c>
      <c r="B15" s="126">
        <v>12</v>
      </c>
      <c r="C15" s="126"/>
      <c r="D15" s="10">
        <v>1369695</v>
      </c>
      <c r="E15" s="131"/>
      <c r="F15" s="132">
        <v>744323</v>
      </c>
      <c r="G15" s="131"/>
      <c r="H15" s="10">
        <v>1220497</v>
      </c>
      <c r="I15" s="134"/>
      <c r="J15" s="135">
        <v>680757</v>
      </c>
    </row>
    <row r="16" spans="1:10" ht="21.5">
      <c r="A16" s="133" t="s">
        <v>36</v>
      </c>
      <c r="B16" s="126"/>
      <c r="C16" s="126"/>
      <c r="D16" s="10"/>
      <c r="E16" s="131"/>
      <c r="F16" s="132"/>
      <c r="G16" s="131"/>
      <c r="H16" s="10"/>
      <c r="I16" s="129"/>
      <c r="J16" s="135"/>
    </row>
    <row r="17" spans="1:12" ht="21.5">
      <c r="A17" s="136" t="s">
        <v>37</v>
      </c>
      <c r="B17" s="126">
        <v>9.1</v>
      </c>
      <c r="C17" s="126"/>
      <c r="D17" s="10">
        <f>16044+1732</f>
        <v>17776</v>
      </c>
      <c r="E17" s="131"/>
      <c r="F17" s="132">
        <v>16258</v>
      </c>
      <c r="G17" s="131"/>
      <c r="H17" s="10">
        <v>16629</v>
      </c>
      <c r="I17" s="134"/>
      <c r="J17" s="135">
        <v>14821</v>
      </c>
    </row>
    <row r="18" spans="1:12" ht="21.5">
      <c r="A18" s="128" t="s">
        <v>38</v>
      </c>
      <c r="B18" s="126"/>
      <c r="C18" s="126"/>
      <c r="D18" s="10">
        <v>107744</v>
      </c>
      <c r="E18" s="131"/>
      <c r="F18" s="132">
        <v>147639</v>
      </c>
      <c r="G18" s="131"/>
      <c r="H18" s="10">
        <v>105497</v>
      </c>
      <c r="I18" s="134"/>
      <c r="J18" s="135">
        <v>141214</v>
      </c>
    </row>
    <row r="19" spans="1:12" ht="21.5">
      <c r="A19" s="133" t="s">
        <v>39</v>
      </c>
      <c r="B19" s="126"/>
      <c r="C19" s="126"/>
      <c r="D19" s="10"/>
      <c r="E19" s="131"/>
      <c r="F19" s="132"/>
      <c r="G19" s="131"/>
      <c r="H19" s="10"/>
      <c r="I19" s="134"/>
      <c r="J19" s="135"/>
    </row>
    <row r="20" spans="1:12" ht="21.5">
      <c r="A20" s="136" t="s">
        <v>40</v>
      </c>
      <c r="B20" s="126">
        <v>14</v>
      </c>
      <c r="C20" s="126"/>
      <c r="D20" s="10">
        <v>15194</v>
      </c>
      <c r="E20" s="131"/>
      <c r="F20" s="132">
        <v>12960</v>
      </c>
      <c r="G20" s="131"/>
      <c r="H20" s="10">
        <v>9566</v>
      </c>
      <c r="I20" s="134"/>
      <c r="J20" s="135">
        <v>7331</v>
      </c>
    </row>
    <row r="21" spans="1:12" ht="21.5">
      <c r="A21" s="133" t="s">
        <v>41</v>
      </c>
      <c r="B21" s="126">
        <v>7.1</v>
      </c>
      <c r="C21" s="126"/>
      <c r="D21" s="10">
        <v>17813</v>
      </c>
      <c r="E21" s="131"/>
      <c r="F21" s="132">
        <v>11200</v>
      </c>
      <c r="G21" s="131"/>
      <c r="H21" s="10">
        <v>17804</v>
      </c>
      <c r="I21" s="134"/>
      <c r="J21" s="135">
        <v>11137</v>
      </c>
    </row>
    <row r="22" spans="1:12" ht="21.5">
      <c r="A22" s="133" t="s">
        <v>42</v>
      </c>
      <c r="B22" s="126"/>
      <c r="C22" s="126"/>
      <c r="D22" s="10">
        <f>31154-1</f>
        <v>31153</v>
      </c>
      <c r="E22" s="131"/>
      <c r="F22" s="132">
        <v>38404</v>
      </c>
      <c r="G22" s="131"/>
      <c r="H22" s="10">
        <v>20924</v>
      </c>
      <c r="I22" s="134"/>
      <c r="J22" s="135">
        <v>23518</v>
      </c>
      <c r="K22" s="183"/>
      <c r="L22" s="183"/>
    </row>
    <row r="23" spans="1:12" ht="21.5">
      <c r="A23" s="137" t="s">
        <v>43</v>
      </c>
      <c r="B23" s="138"/>
      <c r="C23" s="138"/>
      <c r="D23" s="83">
        <f>SUM(D14:D22)</f>
        <v>1863982</v>
      </c>
      <c r="E23" s="131"/>
      <c r="F23" s="83">
        <f>SUM(F14:F22)</f>
        <v>1169005</v>
      </c>
      <c r="G23" s="131"/>
      <c r="H23" s="83">
        <f>SUM(H14:H22)</f>
        <v>1390917</v>
      </c>
      <c r="I23" s="134" t="s">
        <v>33</v>
      </c>
      <c r="J23" s="83">
        <f>SUM(J14:J22)</f>
        <v>878778</v>
      </c>
    </row>
    <row r="24" spans="1:12" ht="21.5">
      <c r="A24" s="137"/>
      <c r="B24" s="138"/>
      <c r="C24" s="138"/>
      <c r="D24" s="10"/>
      <c r="E24" s="131"/>
      <c r="F24" s="10"/>
      <c r="G24" s="131"/>
      <c r="H24" s="10"/>
      <c r="I24" s="134"/>
      <c r="J24" s="10"/>
    </row>
    <row r="25" spans="1:12" ht="21.5">
      <c r="A25" s="120" t="s">
        <v>44</v>
      </c>
      <c r="B25" s="138"/>
      <c r="C25" s="138"/>
      <c r="D25" s="10"/>
      <c r="E25" s="131"/>
      <c r="F25" s="10"/>
      <c r="G25" s="131"/>
      <c r="H25" s="10" t="s">
        <v>33</v>
      </c>
      <c r="I25" s="134" t="s">
        <v>33</v>
      </c>
      <c r="J25" s="10" t="s">
        <v>33</v>
      </c>
    </row>
    <row r="26" spans="1:12" ht="21.5">
      <c r="A26" s="133" t="s">
        <v>45</v>
      </c>
      <c r="B26" s="126">
        <v>9.1</v>
      </c>
      <c r="C26" s="126"/>
      <c r="D26" s="10">
        <f>39191-1732</f>
        <v>37459</v>
      </c>
      <c r="E26" s="131"/>
      <c r="F26" s="13">
        <v>33132</v>
      </c>
      <c r="G26" s="131"/>
      <c r="H26" s="10">
        <v>35835</v>
      </c>
      <c r="I26" s="134"/>
      <c r="J26" s="135">
        <v>31480</v>
      </c>
    </row>
    <row r="27" spans="1:12" ht="21.5">
      <c r="A27" s="133" t="s">
        <v>46</v>
      </c>
      <c r="B27" s="126">
        <v>10</v>
      </c>
      <c r="C27" s="126"/>
      <c r="D27" s="10">
        <v>116609</v>
      </c>
      <c r="E27" s="131"/>
      <c r="F27" s="132">
        <v>116609</v>
      </c>
      <c r="G27" s="131"/>
      <c r="H27" s="10">
        <v>109180</v>
      </c>
      <c r="I27" s="134"/>
      <c r="J27" s="135">
        <v>109180</v>
      </c>
    </row>
    <row r="28" spans="1:12" ht="21.5">
      <c r="A28" s="133" t="s">
        <v>47</v>
      </c>
      <c r="B28" s="126"/>
      <c r="C28" s="126"/>
      <c r="D28" s="10"/>
      <c r="E28" s="131"/>
      <c r="F28" s="13"/>
      <c r="G28" s="131"/>
      <c r="H28" s="10"/>
      <c r="I28" s="134"/>
      <c r="J28" s="135"/>
    </row>
    <row r="29" spans="1:12" ht="21.5">
      <c r="A29" s="136" t="s">
        <v>40</v>
      </c>
      <c r="B29" s="126">
        <v>14</v>
      </c>
      <c r="C29" s="126"/>
      <c r="D29" s="10">
        <v>159645</v>
      </c>
      <c r="E29" s="131"/>
      <c r="F29" s="132">
        <v>158473</v>
      </c>
      <c r="G29" s="131"/>
      <c r="H29" s="10">
        <v>141735</v>
      </c>
      <c r="I29" s="134"/>
      <c r="J29" s="135">
        <v>141583</v>
      </c>
    </row>
    <row r="30" spans="1:12" ht="21.5">
      <c r="A30" s="133" t="s">
        <v>48</v>
      </c>
      <c r="B30" s="138"/>
      <c r="C30" s="138"/>
      <c r="D30" s="10">
        <f>19076-1</f>
        <v>19075</v>
      </c>
      <c r="E30" s="131"/>
      <c r="F30" s="132">
        <v>17529</v>
      </c>
      <c r="G30" s="131"/>
      <c r="H30" s="10">
        <v>15823</v>
      </c>
      <c r="I30" s="66"/>
      <c r="J30" s="135">
        <v>15890</v>
      </c>
      <c r="K30" s="183"/>
      <c r="L30" s="183"/>
    </row>
    <row r="31" spans="1:12" ht="21.5">
      <c r="A31" s="137" t="s">
        <v>49</v>
      </c>
      <c r="B31" s="138"/>
      <c r="C31" s="138"/>
      <c r="D31" s="83">
        <f>SUM(D26:D30)</f>
        <v>332788</v>
      </c>
      <c r="E31" s="131"/>
      <c r="F31" s="83">
        <f>SUM(F26:F30)</f>
        <v>325743</v>
      </c>
      <c r="G31" s="131"/>
      <c r="H31" s="83">
        <f>SUM(H26:H30)</f>
        <v>302573</v>
      </c>
      <c r="I31" s="134" t="s">
        <v>33</v>
      </c>
      <c r="J31" s="83">
        <f>SUM(J26:J30)</f>
        <v>298133</v>
      </c>
    </row>
    <row r="32" spans="1:12" ht="21.5">
      <c r="A32" s="133" t="s">
        <v>50</v>
      </c>
      <c r="B32" s="138"/>
      <c r="C32" s="138"/>
      <c r="D32" s="83">
        <f>D23+D31</f>
        <v>2196770</v>
      </c>
      <c r="E32" s="131"/>
      <c r="F32" s="83">
        <f>F23+F31</f>
        <v>1494748</v>
      </c>
      <c r="G32" s="131"/>
      <c r="H32" s="83">
        <f>H23+H31</f>
        <v>1693490</v>
      </c>
      <c r="I32" s="134" t="s">
        <v>33</v>
      </c>
      <c r="J32" s="83">
        <f>J23+J31</f>
        <v>1176911</v>
      </c>
    </row>
    <row r="33" spans="1:10" ht="21.5">
      <c r="A33" s="133"/>
      <c r="B33" s="138"/>
      <c r="C33" s="138"/>
      <c r="D33" s="131"/>
      <c r="E33" s="131"/>
      <c r="F33" s="131"/>
      <c r="G33" s="131"/>
      <c r="H33" s="131"/>
      <c r="I33" s="131"/>
      <c r="J33" s="131"/>
    </row>
    <row r="34" spans="1:10" ht="21.5">
      <c r="A34" s="133"/>
      <c r="B34" s="138"/>
      <c r="C34" s="138"/>
      <c r="D34" s="131"/>
      <c r="E34" s="131"/>
      <c r="F34" s="131"/>
      <c r="G34" s="131"/>
      <c r="H34" s="131"/>
      <c r="I34" s="131"/>
      <c r="J34" s="131"/>
    </row>
    <row r="35" spans="1:10" ht="21.5">
      <c r="A35" s="133"/>
      <c r="B35" s="138"/>
      <c r="C35" s="138"/>
      <c r="D35" s="131"/>
      <c r="E35" s="131"/>
      <c r="F35" s="131"/>
      <c r="G35" s="131"/>
      <c r="H35" s="131"/>
      <c r="I35" s="131"/>
      <c r="J35" s="131"/>
    </row>
    <row r="36" spans="1:10" ht="21.5">
      <c r="A36" s="133"/>
      <c r="B36" s="138"/>
      <c r="C36" s="138"/>
      <c r="D36" s="131"/>
      <c r="E36" s="131"/>
      <c r="F36" s="131"/>
      <c r="G36" s="131"/>
      <c r="H36" s="131"/>
      <c r="I36" s="131"/>
      <c r="J36" s="131"/>
    </row>
    <row r="37" spans="1:10" ht="21.5">
      <c r="A37" s="133"/>
      <c r="B37" s="138"/>
      <c r="C37" s="138"/>
      <c r="D37" s="131"/>
      <c r="E37" s="131"/>
      <c r="F37" s="131"/>
      <c r="G37" s="131"/>
      <c r="H37" s="131"/>
      <c r="I37" s="131"/>
      <c r="J37" s="131"/>
    </row>
    <row r="38" spans="1:10" ht="21.5">
      <c r="A38" s="133"/>
      <c r="B38" s="138"/>
      <c r="C38" s="138"/>
      <c r="D38" s="131"/>
      <c r="E38" s="131"/>
      <c r="F38" s="131"/>
      <c r="G38" s="131"/>
      <c r="H38" s="131"/>
      <c r="I38" s="131"/>
      <c r="J38" s="131"/>
    </row>
    <row r="39" spans="1:10" ht="21.5">
      <c r="A39" s="133"/>
      <c r="B39" s="138"/>
      <c r="C39" s="138"/>
      <c r="D39" s="131"/>
      <c r="E39" s="131"/>
      <c r="F39" s="131"/>
      <c r="G39" s="131"/>
      <c r="H39" s="131"/>
      <c r="I39" s="131"/>
      <c r="J39" s="131"/>
    </row>
    <row r="40" spans="1:10" ht="23.5">
      <c r="A40" s="194" t="s">
        <v>0</v>
      </c>
      <c r="B40" s="194"/>
      <c r="C40" s="194"/>
      <c r="D40" s="194"/>
      <c r="E40" s="194"/>
      <c r="F40" s="194"/>
      <c r="G40" s="194"/>
      <c r="H40" s="194"/>
      <c r="I40" s="194"/>
      <c r="J40" s="194"/>
    </row>
    <row r="41" spans="1:10" ht="23.5">
      <c r="A41" s="194" t="s">
        <v>29</v>
      </c>
      <c r="B41" s="194"/>
      <c r="C41" s="194"/>
      <c r="D41" s="194"/>
      <c r="E41" s="194"/>
      <c r="F41" s="194"/>
      <c r="G41" s="194"/>
      <c r="H41" s="194"/>
      <c r="I41" s="194"/>
      <c r="J41" s="194"/>
    </row>
    <row r="42" spans="1:10" ht="23">
      <c r="A42" s="195" t="str">
        <f>งบดุล!A3</f>
        <v>ณ วันที่ 30 กันยายน 2565</v>
      </c>
      <c r="B42" s="195"/>
      <c r="C42" s="195"/>
      <c r="D42" s="195"/>
      <c r="E42" s="195"/>
      <c r="F42" s="195"/>
      <c r="G42" s="195"/>
      <c r="H42" s="195"/>
      <c r="I42" s="195"/>
      <c r="J42" s="195"/>
    </row>
    <row r="43" spans="1:10" ht="21.5">
      <c r="A43" s="196" t="s">
        <v>2</v>
      </c>
      <c r="B43" s="196"/>
      <c r="C43" s="196"/>
      <c r="D43" s="196"/>
      <c r="E43" s="196"/>
      <c r="F43" s="196"/>
      <c r="G43" s="196"/>
      <c r="H43" s="196"/>
      <c r="I43" s="196"/>
      <c r="J43" s="196"/>
    </row>
    <row r="44" spans="1:10" ht="6" customHeight="1">
      <c r="A44" s="120"/>
      <c r="B44" s="120"/>
      <c r="C44" s="120"/>
      <c r="D44" s="120"/>
      <c r="E44" s="120"/>
      <c r="F44" s="120"/>
      <c r="G44" s="120"/>
      <c r="H44" s="120"/>
      <c r="I44" s="120"/>
      <c r="J44" s="120"/>
    </row>
    <row r="45" spans="1:10" ht="21.5">
      <c r="A45" s="120"/>
      <c r="B45" s="185"/>
      <c r="C45" s="185"/>
      <c r="D45" s="197" t="s">
        <v>4</v>
      </c>
      <c r="E45" s="197"/>
      <c r="F45" s="197"/>
      <c r="G45" s="120"/>
      <c r="H45" s="197" t="s">
        <v>5</v>
      </c>
      <c r="I45" s="197"/>
      <c r="J45" s="197"/>
    </row>
    <row r="46" spans="1:10" ht="21.5">
      <c r="A46" s="120"/>
      <c r="B46" s="185"/>
      <c r="C46" s="185"/>
      <c r="D46" s="185" t="s">
        <v>6</v>
      </c>
      <c r="E46" s="121"/>
      <c r="F46" s="185"/>
      <c r="G46" s="120"/>
      <c r="H46" s="185" t="s">
        <v>6</v>
      </c>
      <c r="I46" s="121"/>
      <c r="J46" s="185"/>
    </row>
    <row r="47" spans="1:10" ht="21.5">
      <c r="A47" s="120"/>
      <c r="B47" s="185"/>
      <c r="C47" s="185"/>
      <c r="D47" s="185" t="s">
        <v>7</v>
      </c>
      <c r="E47" s="121"/>
      <c r="F47" s="185" t="s">
        <v>7</v>
      </c>
      <c r="G47" s="120"/>
      <c r="H47" s="185" t="s">
        <v>7</v>
      </c>
      <c r="I47" s="121"/>
      <c r="J47" s="185" t="s">
        <v>7</v>
      </c>
    </row>
    <row r="48" spans="1:10" ht="21.5">
      <c r="A48" s="120"/>
      <c r="B48" s="185"/>
      <c r="C48" s="185"/>
      <c r="D48" s="122" t="s">
        <v>169</v>
      </c>
      <c r="E48" s="123"/>
      <c r="F48" s="122" t="s">
        <v>8</v>
      </c>
      <c r="G48" s="124"/>
      <c r="H48" s="122" t="s">
        <v>169</v>
      </c>
      <c r="I48" s="123"/>
      <c r="J48" s="122" t="s">
        <v>8</v>
      </c>
    </row>
    <row r="49" spans="1:10" ht="21.5">
      <c r="A49" s="120"/>
      <c r="B49" s="185"/>
      <c r="C49" s="185"/>
      <c r="D49" s="122">
        <v>2565</v>
      </c>
      <c r="E49" s="123"/>
      <c r="F49" s="122">
        <v>2564</v>
      </c>
      <c r="G49" s="124"/>
      <c r="H49" s="122">
        <v>2565</v>
      </c>
      <c r="I49" s="123"/>
      <c r="J49" s="122">
        <v>2564</v>
      </c>
    </row>
    <row r="50" spans="1:10" ht="21.5">
      <c r="A50" s="185" t="s">
        <v>51</v>
      </c>
      <c r="B50" s="139"/>
      <c r="C50" s="139"/>
      <c r="D50" s="139"/>
      <c r="E50" s="127"/>
      <c r="F50" s="139"/>
      <c r="G50" s="127"/>
      <c r="H50" s="139"/>
      <c r="I50" s="127"/>
      <c r="J50" s="139"/>
    </row>
    <row r="51" spans="1:10" ht="21.5">
      <c r="A51" s="120" t="s">
        <v>52</v>
      </c>
      <c r="B51" s="127"/>
      <c r="C51" s="127"/>
      <c r="D51" s="127"/>
      <c r="E51" s="127"/>
      <c r="F51" s="127"/>
      <c r="G51" s="127"/>
      <c r="H51" s="127"/>
      <c r="I51" s="127"/>
      <c r="J51" s="127"/>
    </row>
    <row r="52" spans="1:10" ht="21.5">
      <c r="A52" s="127" t="s">
        <v>53</v>
      </c>
      <c r="B52" s="127"/>
      <c r="C52" s="127"/>
      <c r="D52" s="127"/>
      <c r="E52" s="127"/>
      <c r="F52" s="127"/>
      <c r="G52" s="127"/>
      <c r="H52" s="127"/>
      <c r="I52" s="127"/>
      <c r="J52" s="127"/>
    </row>
    <row r="53" spans="1:10" ht="21.5">
      <c r="A53" s="133" t="s">
        <v>54</v>
      </c>
      <c r="B53" s="133"/>
      <c r="C53" s="133"/>
      <c r="D53" s="127"/>
      <c r="E53" s="127"/>
      <c r="F53" s="127"/>
      <c r="G53" s="127"/>
      <c r="H53" s="127"/>
      <c r="I53" s="127"/>
      <c r="J53" s="127"/>
    </row>
    <row r="54" spans="1:10" ht="22" thickBot="1">
      <c r="A54" s="136" t="s">
        <v>55</v>
      </c>
      <c r="B54" s="140"/>
      <c r="C54" s="140"/>
      <c r="D54" s="84">
        <v>1754148</v>
      </c>
      <c r="E54" s="131"/>
      <c r="F54" s="84">
        <v>1754148</v>
      </c>
      <c r="G54" s="131"/>
      <c r="H54" s="84">
        <v>1754148</v>
      </c>
      <c r="I54" s="131"/>
      <c r="J54" s="84">
        <v>1754148</v>
      </c>
    </row>
    <row r="55" spans="1:10" ht="22" thickTop="1">
      <c r="A55" s="133" t="s">
        <v>56</v>
      </c>
      <c r="B55" s="133"/>
      <c r="C55" s="133"/>
      <c r="D55" s="131"/>
      <c r="E55" s="131"/>
      <c r="F55" s="131"/>
      <c r="G55" s="131"/>
      <c r="H55" s="131"/>
      <c r="I55" s="131"/>
      <c r="J55" s="131"/>
    </row>
    <row r="56" spans="1:10" ht="21.5">
      <c r="A56" s="136" t="s">
        <v>57</v>
      </c>
      <c r="B56" s="133"/>
      <c r="C56" s="133"/>
      <c r="D56" s="131"/>
      <c r="E56" s="131"/>
      <c r="F56" s="131"/>
      <c r="G56" s="131"/>
      <c r="H56" s="131"/>
      <c r="I56" s="131"/>
      <c r="J56" s="131"/>
    </row>
    <row r="57" spans="1:10" ht="21.5">
      <c r="A57" s="140" t="s">
        <v>58</v>
      </c>
      <c r="B57" s="140"/>
      <c r="C57" s="140"/>
      <c r="D57" s="10">
        <v>1754142</v>
      </c>
      <c r="E57" s="131"/>
      <c r="F57" s="10">
        <v>1754142</v>
      </c>
      <c r="G57" s="131"/>
      <c r="H57" s="10">
        <v>1754142</v>
      </c>
      <c r="I57" s="131"/>
      <c r="J57" s="10">
        <v>1754142</v>
      </c>
    </row>
    <row r="58" spans="1:10" ht="21.5">
      <c r="A58" s="140"/>
      <c r="B58" s="140"/>
      <c r="C58" s="140"/>
      <c r="D58" s="131"/>
      <c r="E58" s="131"/>
      <c r="F58" s="131"/>
      <c r="G58" s="131"/>
      <c r="H58" s="131"/>
      <c r="I58" s="131"/>
      <c r="J58" s="131"/>
    </row>
    <row r="59" spans="1:10" ht="21.5">
      <c r="A59" s="127" t="s">
        <v>59</v>
      </c>
      <c r="B59" s="126"/>
      <c r="C59" s="126"/>
      <c r="D59" s="76">
        <v>-43570</v>
      </c>
      <c r="E59" s="131"/>
      <c r="F59" s="76">
        <v>-43570</v>
      </c>
      <c r="G59" s="76"/>
      <c r="H59" s="76">
        <v>-43570</v>
      </c>
      <c r="I59" s="76"/>
      <c r="J59" s="76">
        <v>-43570</v>
      </c>
    </row>
    <row r="60" spans="1:10" ht="21.5">
      <c r="A60" s="133"/>
      <c r="B60" s="126"/>
      <c r="C60" s="126"/>
      <c r="D60" s="131"/>
      <c r="E60" s="131"/>
      <c r="F60" s="131"/>
      <c r="G60" s="131"/>
      <c r="H60" s="131"/>
      <c r="I60" s="131"/>
      <c r="J60" s="131"/>
    </row>
    <row r="61" spans="1:10" ht="21.5">
      <c r="A61" s="127" t="s">
        <v>60</v>
      </c>
      <c r="B61" s="126"/>
      <c r="C61" s="126"/>
      <c r="D61" s="131"/>
      <c r="E61" s="131"/>
      <c r="F61" s="131"/>
      <c r="G61" s="131"/>
      <c r="H61" s="131"/>
      <c r="I61" s="131"/>
      <c r="J61" s="131"/>
    </row>
    <row r="62" spans="1:10" ht="21.5">
      <c r="A62" s="133" t="s">
        <v>61</v>
      </c>
      <c r="B62" s="126"/>
      <c r="C62" s="126"/>
      <c r="D62" s="131"/>
      <c r="E62" s="131"/>
      <c r="F62" s="131"/>
      <c r="G62" s="131"/>
      <c r="H62" s="131"/>
      <c r="I62" s="131"/>
      <c r="J62" s="131"/>
    </row>
    <row r="63" spans="1:10" ht="21.5">
      <c r="A63" s="136" t="s">
        <v>62</v>
      </c>
      <c r="B63" s="126"/>
      <c r="C63" s="126"/>
      <c r="D63" s="10">
        <v>175415</v>
      </c>
      <c r="E63" s="131"/>
      <c r="F63" s="135">
        <v>175415</v>
      </c>
      <c r="G63" s="131"/>
      <c r="H63" s="10">
        <v>175415</v>
      </c>
      <c r="I63" s="131"/>
      <c r="J63" s="135">
        <v>175415</v>
      </c>
    </row>
    <row r="64" spans="1:10" ht="21.5">
      <c r="A64" s="133" t="s">
        <v>63</v>
      </c>
      <c r="B64" s="126"/>
      <c r="C64" s="126"/>
      <c r="D64" s="10">
        <f>+'ผู้ถือหุ้น-รวม'!M24</f>
        <v>9222251</v>
      </c>
      <c r="E64" s="131"/>
      <c r="F64" s="132">
        <f>'ผู้ถือหุ้น-รวม'!M20</f>
        <v>9375981</v>
      </c>
      <c r="G64" s="131"/>
      <c r="H64" s="10">
        <f>+'ผู้ถือหุ้น-เฉพาะ'!J20</f>
        <v>9133038</v>
      </c>
      <c r="I64" s="131"/>
      <c r="J64" s="135">
        <f>'ผู้ถือหุ้น-เฉพาะ'!J17</f>
        <v>9271169</v>
      </c>
    </row>
    <row r="65" spans="1:10" ht="21.5">
      <c r="A65" s="127" t="s">
        <v>64</v>
      </c>
      <c r="B65" s="126"/>
      <c r="C65" s="126"/>
      <c r="D65" s="71">
        <f>+'ผู้ถือหุ้น-รวม'!P24</f>
        <v>-31365</v>
      </c>
      <c r="E65" s="131"/>
      <c r="F65" s="71">
        <f>'ผู้ถือหุ้น-รวม'!P20</f>
        <v>-46726</v>
      </c>
      <c r="G65" s="131"/>
      <c r="H65" s="67">
        <v>0</v>
      </c>
      <c r="I65" s="19"/>
      <c r="J65" s="115">
        <v>0</v>
      </c>
    </row>
    <row r="66" spans="1:10" ht="21.5">
      <c r="A66" s="127" t="s">
        <v>65</v>
      </c>
      <c r="B66" s="126"/>
      <c r="C66" s="126"/>
      <c r="D66" s="10">
        <f>SUM(D57:D65)</f>
        <v>11076873</v>
      </c>
      <c r="E66" s="131"/>
      <c r="F66" s="10">
        <f>SUM(F57:F65)</f>
        <v>11215242</v>
      </c>
      <c r="G66" s="131"/>
      <c r="H66" s="10">
        <f>SUM(H57:H65)</f>
        <v>11019025</v>
      </c>
      <c r="I66" s="131"/>
      <c r="J66" s="10">
        <f>SUM(J57:J65)</f>
        <v>11157156</v>
      </c>
    </row>
    <row r="67" spans="1:10" ht="21.5">
      <c r="A67" s="127" t="s">
        <v>66</v>
      </c>
      <c r="B67" s="126"/>
      <c r="C67" s="126"/>
      <c r="D67" s="10">
        <f>+'ผู้ถือหุ้น-รวม'!W24</f>
        <v>92939</v>
      </c>
      <c r="E67" s="131"/>
      <c r="F67" s="99">
        <f>'ผู้ถือหุ้น-รวม'!W20</f>
        <v>99842</v>
      </c>
      <c r="G67" s="131"/>
      <c r="H67" s="67">
        <v>0</v>
      </c>
      <c r="I67" s="19"/>
      <c r="J67" s="67">
        <v>0</v>
      </c>
    </row>
    <row r="68" spans="1:10" ht="21.5">
      <c r="A68" s="128" t="s">
        <v>67</v>
      </c>
      <c r="B68" s="133"/>
      <c r="C68" s="133"/>
      <c r="D68" s="83">
        <f>SUM(D66:D67)</f>
        <v>11169812</v>
      </c>
      <c r="E68" s="131"/>
      <c r="F68" s="83">
        <f>SUM(F66:F67)</f>
        <v>11315084</v>
      </c>
      <c r="G68" s="131"/>
      <c r="H68" s="83">
        <f>SUM(H66:H67)</f>
        <v>11019025</v>
      </c>
      <c r="I68" s="131"/>
      <c r="J68" s="83">
        <f>SUM(J66:J67)</f>
        <v>11157156</v>
      </c>
    </row>
    <row r="69" spans="1:10" ht="22" thickBot="1">
      <c r="A69" s="121" t="s">
        <v>68</v>
      </c>
      <c r="B69" s="141"/>
      <c r="C69" s="141"/>
      <c r="D69" s="33">
        <f>D32+D68</f>
        <v>13366582</v>
      </c>
      <c r="E69" s="131"/>
      <c r="F69" s="33">
        <f>F32+F68</f>
        <v>12809832</v>
      </c>
      <c r="G69" s="131"/>
      <c r="H69" s="33">
        <f>H32+H68</f>
        <v>12712515</v>
      </c>
      <c r="I69" s="131"/>
      <c r="J69" s="33">
        <f>J32+J68</f>
        <v>12334067</v>
      </c>
    </row>
    <row r="70" spans="1:10" ht="22" thickTop="1">
      <c r="A70" s="127"/>
      <c r="B70" s="127"/>
      <c r="C70" s="127"/>
      <c r="D70" s="10"/>
      <c r="E70" s="17"/>
      <c r="F70" s="10"/>
      <c r="G70" s="17"/>
      <c r="H70" s="10"/>
      <c r="I70" s="17"/>
      <c r="J70" s="10"/>
    </row>
    <row r="71" spans="1:10" ht="21.5">
      <c r="A71" s="120"/>
      <c r="B71" s="127"/>
      <c r="C71" s="127"/>
      <c r="D71" s="42"/>
      <c r="E71" s="17"/>
      <c r="F71" s="17"/>
      <c r="G71" s="17"/>
      <c r="H71" s="17"/>
      <c r="I71" s="17"/>
      <c r="J71" s="17"/>
    </row>
    <row r="72" spans="1:10" ht="21.5">
      <c r="A72" s="127"/>
      <c r="B72" s="127"/>
      <c r="C72" s="127"/>
      <c r="D72" s="42"/>
      <c r="E72" s="17"/>
      <c r="F72" s="17"/>
      <c r="G72" s="17"/>
      <c r="H72" s="17"/>
      <c r="I72" s="17"/>
      <c r="J72" s="17"/>
    </row>
    <row r="73" spans="1:10" ht="21.5">
      <c r="A73" s="127"/>
      <c r="B73" s="127"/>
      <c r="C73" s="127"/>
      <c r="D73" s="42"/>
      <c r="E73" s="17"/>
      <c r="F73" s="17"/>
      <c r="G73" s="17"/>
      <c r="H73" s="17"/>
      <c r="I73" s="17"/>
      <c r="J73" s="17"/>
    </row>
    <row r="74" spans="1:10" ht="21.5">
      <c r="A74" s="120"/>
      <c r="B74" s="127"/>
      <c r="C74" s="127"/>
      <c r="D74" s="42"/>
      <c r="E74" s="17"/>
      <c r="F74" s="17"/>
      <c r="G74" s="17"/>
      <c r="H74" s="17"/>
      <c r="I74" s="17"/>
      <c r="J74" s="17"/>
    </row>
    <row r="75" spans="1:10" ht="21.5">
      <c r="A75" s="120"/>
      <c r="B75" s="127"/>
      <c r="C75" s="127"/>
      <c r="D75" s="42"/>
      <c r="E75" s="17"/>
      <c r="F75" s="17"/>
      <c r="G75" s="17"/>
      <c r="H75" s="17"/>
      <c r="I75" s="17"/>
      <c r="J75" s="17"/>
    </row>
    <row r="76" spans="1:10" ht="21.5">
      <c r="A76" s="120"/>
      <c r="B76" s="127"/>
      <c r="C76" s="127"/>
      <c r="D76" s="42"/>
      <c r="E76" s="17"/>
      <c r="F76" s="17"/>
      <c r="G76" s="17"/>
      <c r="H76" s="17"/>
      <c r="I76" s="17"/>
      <c r="J76" s="17"/>
    </row>
    <row r="77" spans="1:10" ht="21.5">
      <c r="A77" s="120"/>
      <c r="B77" s="120"/>
      <c r="C77" s="120"/>
      <c r="D77" s="120"/>
      <c r="E77" s="120"/>
      <c r="F77" s="120"/>
      <c r="G77" s="120"/>
      <c r="H77" s="120"/>
      <c r="I77" s="120"/>
      <c r="J77" s="120"/>
    </row>
    <row r="78" spans="1:10" ht="21.5">
      <c r="A78" s="120"/>
      <c r="B78" s="120"/>
      <c r="C78" s="120"/>
      <c r="D78" s="120"/>
      <c r="E78" s="120"/>
      <c r="F78" s="120"/>
      <c r="G78" s="120"/>
      <c r="H78" s="120"/>
      <c r="I78" s="120"/>
      <c r="J78" s="120"/>
    </row>
    <row r="79" spans="1:10" ht="21.5">
      <c r="A79" s="142" t="s">
        <v>28</v>
      </c>
      <c r="B79" s="120"/>
      <c r="C79" s="120"/>
      <c r="D79" s="120"/>
      <c r="E79" s="120"/>
      <c r="F79" s="120"/>
      <c r="G79" s="120"/>
      <c r="H79" s="120"/>
      <c r="I79" s="120"/>
      <c r="J79" s="120"/>
    </row>
  </sheetData>
  <mergeCells count="12">
    <mergeCell ref="A41:J41"/>
    <mergeCell ref="D6:F6"/>
    <mergeCell ref="H6:J6"/>
    <mergeCell ref="H45:J45"/>
    <mergeCell ref="D45:F45"/>
    <mergeCell ref="A42:J42"/>
    <mergeCell ref="A43:J43"/>
    <mergeCell ref="A1:J1"/>
    <mergeCell ref="A2:J2"/>
    <mergeCell ref="A3:J3"/>
    <mergeCell ref="A4:J4"/>
    <mergeCell ref="A40:J40"/>
  </mergeCells>
  <pageMargins left="0.8" right="0.2" top="1" bottom="0.5" header="0.5" footer="0.3"/>
  <pageSetup paperSize="9" scale="90" orientation="portrait" r:id="rId1"/>
  <headerFooter alignWithMargins="0"/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J81"/>
  <sheetViews>
    <sheetView topLeftCell="A85" zoomScaleNormal="100" zoomScaleSheetLayoutView="100" workbookViewId="0">
      <selection activeCell="D16" sqref="D16"/>
    </sheetView>
  </sheetViews>
  <sheetFormatPr defaultColWidth="9.09765625" defaultRowHeight="21.65" customHeight="1"/>
  <cols>
    <col min="1" max="1" width="46.09765625" style="119" customWidth="1"/>
    <col min="2" max="2" width="10.09765625" style="119" customWidth="1"/>
    <col min="3" max="3" width="1.3984375" style="119" customWidth="1"/>
    <col min="4" max="4" width="11.69921875" style="119" customWidth="1"/>
    <col min="5" max="5" width="1.3984375" style="119" customWidth="1"/>
    <col min="6" max="6" width="11.69921875" style="119" customWidth="1"/>
    <col min="7" max="7" width="1.3984375" style="119" customWidth="1"/>
    <col min="8" max="8" width="11.69921875" style="119" customWidth="1"/>
    <col min="9" max="9" width="1.3984375" style="119" customWidth="1"/>
    <col min="10" max="10" width="11.69921875" style="119" customWidth="1"/>
    <col min="11" max="11" width="9.09765625" style="119" customWidth="1"/>
    <col min="12" max="16384" width="9.09765625" style="119"/>
  </cols>
  <sheetData>
    <row r="1" spans="1:10" ht="2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ht="23">
      <c r="A2" s="199" t="s">
        <v>69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0" ht="23">
      <c r="A3" s="199" t="s">
        <v>170</v>
      </c>
      <c r="B3" s="199"/>
      <c r="C3" s="199"/>
      <c r="D3" s="199"/>
      <c r="E3" s="199"/>
      <c r="F3" s="199"/>
      <c r="G3" s="199"/>
      <c r="H3" s="199"/>
      <c r="I3" s="199"/>
      <c r="J3" s="199"/>
    </row>
    <row r="4" spans="1:10" ht="23">
      <c r="A4" s="199" t="s">
        <v>6</v>
      </c>
      <c r="B4" s="199"/>
      <c r="C4" s="199"/>
      <c r="D4" s="199"/>
      <c r="E4" s="199"/>
      <c r="F4" s="199"/>
      <c r="G4" s="199"/>
      <c r="H4" s="199"/>
      <c r="I4" s="199"/>
      <c r="J4" s="199"/>
    </row>
    <row r="5" spans="1:10" ht="21.5">
      <c r="A5" s="200" t="s">
        <v>2</v>
      </c>
      <c r="B5" s="200"/>
      <c r="C5" s="200"/>
      <c r="D5" s="200"/>
      <c r="E5" s="200"/>
      <c r="F5" s="200"/>
      <c r="G5" s="200"/>
      <c r="H5" s="200"/>
      <c r="I5" s="200"/>
      <c r="J5" s="200"/>
    </row>
    <row r="6" spans="1:10" ht="6" customHeight="1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20.25" customHeight="1">
      <c r="A7" s="143"/>
      <c r="B7" s="187" t="s">
        <v>3</v>
      </c>
      <c r="C7" s="143"/>
      <c r="D7" s="201" t="s">
        <v>4</v>
      </c>
      <c r="E7" s="201"/>
      <c r="F7" s="201"/>
      <c r="G7" s="144"/>
      <c r="H7" s="201" t="s">
        <v>5</v>
      </c>
      <c r="I7" s="201"/>
      <c r="J7" s="201"/>
    </row>
    <row r="8" spans="1:10" ht="20.25" customHeight="1">
      <c r="A8" s="143"/>
      <c r="B8" s="143"/>
      <c r="C8" s="143"/>
      <c r="D8" s="189">
        <v>2565</v>
      </c>
      <c r="E8" s="189"/>
      <c r="F8" s="189">
        <v>2564</v>
      </c>
      <c r="G8" s="187"/>
      <c r="H8" s="189">
        <v>2565</v>
      </c>
      <c r="I8" s="189"/>
      <c r="J8" s="189">
        <v>2564</v>
      </c>
    </row>
    <row r="9" spans="1:10" ht="20.25" customHeight="1">
      <c r="A9" s="144"/>
      <c r="B9" s="144"/>
      <c r="C9" s="144"/>
      <c r="D9" s="187"/>
      <c r="E9" s="187"/>
      <c r="F9" s="189"/>
      <c r="G9" s="187"/>
      <c r="H9" s="187"/>
      <c r="I9" s="187"/>
      <c r="J9" s="189"/>
    </row>
    <row r="10" spans="1:10" ht="20.25" customHeight="1">
      <c r="A10" s="143" t="s">
        <v>70</v>
      </c>
      <c r="B10" s="126"/>
      <c r="C10" s="143"/>
      <c r="D10" s="72">
        <v>4985230</v>
      </c>
      <c r="E10" s="145"/>
      <c r="F10" s="72">
        <v>3705289</v>
      </c>
      <c r="G10" s="118"/>
      <c r="H10" s="72">
        <v>4869872</v>
      </c>
      <c r="I10" s="72"/>
      <c r="J10" s="72">
        <v>3565176</v>
      </c>
    </row>
    <row r="11" spans="1:10" ht="20.25" customHeight="1">
      <c r="A11" s="143" t="s">
        <v>71</v>
      </c>
      <c r="B11" s="7"/>
      <c r="C11" s="143"/>
      <c r="D11" s="72">
        <v>33267</v>
      </c>
      <c r="E11" s="145"/>
      <c r="F11" s="72">
        <v>33474</v>
      </c>
      <c r="G11" s="118"/>
      <c r="H11" s="32">
        <v>0</v>
      </c>
      <c r="I11" s="16"/>
      <c r="J11" s="32">
        <v>0</v>
      </c>
    </row>
    <row r="12" spans="1:10" ht="20.25" customHeight="1">
      <c r="A12" s="143" t="s">
        <v>72</v>
      </c>
      <c r="B12" s="7"/>
      <c r="C12" s="143"/>
      <c r="D12" s="82">
        <v>-4327382</v>
      </c>
      <c r="E12" s="145"/>
      <c r="F12" s="82">
        <v>-3078296</v>
      </c>
      <c r="G12" s="118"/>
      <c r="H12" s="82">
        <v>-4262867</v>
      </c>
      <c r="I12" s="175"/>
      <c r="J12" s="82">
        <v>-2969332</v>
      </c>
    </row>
    <row r="13" spans="1:10" ht="20.25" customHeight="1">
      <c r="A13" s="143" t="s">
        <v>73</v>
      </c>
      <c r="B13" s="7"/>
      <c r="C13" s="143"/>
      <c r="D13" s="71">
        <v>-10513</v>
      </c>
      <c r="E13" s="118"/>
      <c r="F13" s="71">
        <v>-9142</v>
      </c>
      <c r="G13" s="118"/>
      <c r="H13" s="67">
        <v>0</v>
      </c>
      <c r="I13" s="16"/>
      <c r="J13" s="67">
        <v>0</v>
      </c>
    </row>
    <row r="14" spans="1:10" ht="20.25" customHeight="1">
      <c r="A14" s="144" t="s">
        <v>153</v>
      </c>
      <c r="B14" s="9"/>
      <c r="C14" s="143"/>
      <c r="D14" s="72">
        <f>SUM(D10:D13)</f>
        <v>680602</v>
      </c>
      <c r="E14" s="118"/>
      <c r="F14" s="72">
        <f>SUM(F10:F13)</f>
        <v>651325</v>
      </c>
      <c r="G14" s="118"/>
      <c r="H14" s="76">
        <f>SUM(H10:H13)</f>
        <v>607005</v>
      </c>
      <c r="I14" s="118"/>
      <c r="J14" s="72">
        <f>SUM(J10:J13)</f>
        <v>595844</v>
      </c>
    </row>
    <row r="15" spans="1:10" ht="20.25" customHeight="1">
      <c r="A15" s="143" t="s">
        <v>74</v>
      </c>
      <c r="B15" s="9"/>
      <c r="C15" s="143"/>
      <c r="D15" s="72">
        <v>3052</v>
      </c>
      <c r="E15" s="118"/>
      <c r="F15" s="72">
        <v>3293</v>
      </c>
      <c r="G15" s="118"/>
      <c r="H15" s="72">
        <v>2703</v>
      </c>
      <c r="I15" s="118"/>
      <c r="J15" s="72">
        <v>2854</v>
      </c>
    </row>
    <row r="16" spans="1:10" ht="20.25" customHeight="1">
      <c r="A16" s="143" t="s">
        <v>75</v>
      </c>
      <c r="B16" s="146">
        <v>15</v>
      </c>
      <c r="C16" s="143"/>
      <c r="D16" s="78">
        <f>76991+3187</f>
        <v>80178</v>
      </c>
      <c r="E16" s="143"/>
      <c r="F16" s="72">
        <v>9923</v>
      </c>
      <c r="G16" s="143"/>
      <c r="H16" s="78">
        <v>98727</v>
      </c>
      <c r="I16" s="143"/>
      <c r="J16" s="72">
        <v>34113</v>
      </c>
    </row>
    <row r="17" spans="1:10" ht="20.25" customHeight="1">
      <c r="A17" s="144" t="s">
        <v>76</v>
      </c>
      <c r="B17" s="8"/>
      <c r="C17" s="143"/>
      <c r="D17" s="79">
        <f>D14+D16+D15</f>
        <v>763832</v>
      </c>
      <c r="E17" s="118"/>
      <c r="F17" s="79">
        <f>F14+F16+F15</f>
        <v>664541</v>
      </c>
      <c r="G17" s="118"/>
      <c r="H17" s="79">
        <f>H14+H16+H15</f>
        <v>708435</v>
      </c>
      <c r="I17" s="118"/>
      <c r="J17" s="79">
        <f>J14+J16+J15</f>
        <v>632811</v>
      </c>
    </row>
    <row r="18" spans="1:10" ht="20.25" customHeight="1">
      <c r="A18" s="143" t="s">
        <v>77</v>
      </c>
      <c r="B18" s="9"/>
      <c r="C18" s="186"/>
      <c r="D18" s="76">
        <v>-51310</v>
      </c>
      <c r="E18" s="118"/>
      <c r="F18" s="76">
        <v>-52692</v>
      </c>
      <c r="G18" s="118"/>
      <c r="H18" s="76">
        <v>-41421</v>
      </c>
      <c r="I18" s="118"/>
      <c r="J18" s="76">
        <v>-40419</v>
      </c>
    </row>
    <row r="19" spans="1:10" ht="20.25" customHeight="1">
      <c r="A19" s="143" t="s">
        <v>78</v>
      </c>
      <c r="B19" s="8"/>
      <c r="C19" s="186"/>
      <c r="D19" s="76">
        <v>-72754</v>
      </c>
      <c r="E19" s="118"/>
      <c r="F19" s="76">
        <v>-82600</v>
      </c>
      <c r="G19" s="118"/>
      <c r="H19" s="76">
        <v>-51018</v>
      </c>
      <c r="I19" s="118"/>
      <c r="J19" s="76">
        <v>-47626</v>
      </c>
    </row>
    <row r="20" spans="1:10" ht="20.25" customHeight="1">
      <c r="A20" s="143" t="s">
        <v>79</v>
      </c>
      <c r="B20" s="47" t="s">
        <v>147</v>
      </c>
      <c r="C20" s="186"/>
      <c r="D20" s="76">
        <v>-9978</v>
      </c>
      <c r="E20" s="118"/>
      <c r="F20" s="76">
        <v>-10072</v>
      </c>
      <c r="G20" s="118"/>
      <c r="H20" s="76">
        <v>-9936</v>
      </c>
      <c r="I20" s="118"/>
      <c r="J20" s="76">
        <v>-10030</v>
      </c>
    </row>
    <row r="21" spans="1:10" ht="20.25" customHeight="1">
      <c r="A21" s="143" t="s">
        <v>80</v>
      </c>
      <c r="B21" s="8"/>
      <c r="C21" s="186"/>
      <c r="D21" s="77">
        <f>SUM(D18:D20)</f>
        <v>-134042</v>
      </c>
      <c r="E21" s="118"/>
      <c r="F21" s="77">
        <f>SUM(F18:F20)</f>
        <v>-145364</v>
      </c>
      <c r="G21" s="118"/>
      <c r="H21" s="77">
        <f>SUM(H18:H20)</f>
        <v>-102375</v>
      </c>
      <c r="I21" s="118"/>
      <c r="J21" s="77">
        <f>SUM(J18:J20)</f>
        <v>-98075</v>
      </c>
    </row>
    <row r="22" spans="1:10" ht="20.25" customHeight="1">
      <c r="A22" s="144" t="s">
        <v>164</v>
      </c>
      <c r="B22" s="143"/>
      <c r="C22" s="186"/>
      <c r="D22" s="76">
        <f>D17+D21</f>
        <v>629790</v>
      </c>
      <c r="E22" s="118"/>
      <c r="F22" s="72">
        <f>F17+F21</f>
        <v>519177</v>
      </c>
      <c r="G22" s="118"/>
      <c r="H22" s="76">
        <f>H17+H21</f>
        <v>606060</v>
      </c>
      <c r="I22" s="118"/>
      <c r="J22" s="72">
        <f>J17+J21</f>
        <v>534736</v>
      </c>
    </row>
    <row r="23" spans="1:10" ht="20.25" customHeight="1">
      <c r="A23" s="143" t="s">
        <v>81</v>
      </c>
      <c r="B23" s="7"/>
      <c r="C23" s="143"/>
      <c r="D23" s="76">
        <v>-2275</v>
      </c>
      <c r="E23" s="118"/>
      <c r="F23" s="76">
        <v>-1117</v>
      </c>
      <c r="G23" s="118"/>
      <c r="H23" s="76">
        <v>-473</v>
      </c>
      <c r="I23" s="118"/>
      <c r="J23" s="76">
        <v>-582</v>
      </c>
    </row>
    <row r="24" spans="1:10" ht="20.25" customHeight="1">
      <c r="A24" s="143" t="s">
        <v>167</v>
      </c>
      <c r="B24" s="47" t="s">
        <v>145</v>
      </c>
      <c r="C24" s="143"/>
      <c r="D24" s="71">
        <v>-32</v>
      </c>
      <c r="E24" s="118"/>
      <c r="F24" s="78">
        <v>37</v>
      </c>
      <c r="G24" s="118"/>
      <c r="H24" s="67">
        <v>0</v>
      </c>
      <c r="I24" s="16"/>
      <c r="J24" s="67">
        <v>0</v>
      </c>
    </row>
    <row r="25" spans="1:10" ht="20.25" customHeight="1">
      <c r="A25" s="144" t="s">
        <v>163</v>
      </c>
      <c r="B25" s="143"/>
      <c r="C25" s="143"/>
      <c r="D25" s="76">
        <f>SUM(D22:D24)</f>
        <v>627483</v>
      </c>
      <c r="E25" s="118"/>
      <c r="F25" s="72">
        <f>SUM(F22:F24)</f>
        <v>518097</v>
      </c>
      <c r="G25" s="118"/>
      <c r="H25" s="76">
        <f>SUM(H22:H24)</f>
        <v>605587</v>
      </c>
      <c r="I25" s="118"/>
      <c r="J25" s="72">
        <f>SUM(J22:J24)</f>
        <v>534154</v>
      </c>
    </row>
    <row r="26" spans="1:10" ht="20.25" customHeight="1">
      <c r="A26" s="143" t="s">
        <v>155</v>
      </c>
      <c r="B26" s="147"/>
      <c r="C26" s="143"/>
      <c r="D26" s="81">
        <v>-123420</v>
      </c>
      <c r="E26" s="118"/>
      <c r="F26" s="81">
        <v>-109792</v>
      </c>
      <c r="G26" s="118"/>
      <c r="H26" s="81">
        <v>-120303</v>
      </c>
      <c r="I26" s="5"/>
      <c r="J26" s="81">
        <v>-105766</v>
      </c>
    </row>
    <row r="27" spans="1:10" ht="20.25" customHeight="1" thickBot="1">
      <c r="A27" s="144" t="s">
        <v>156</v>
      </c>
      <c r="B27" s="144"/>
      <c r="C27" s="143"/>
      <c r="D27" s="90">
        <f>SUM(D25:D26)</f>
        <v>504063</v>
      </c>
      <c r="E27" s="118"/>
      <c r="F27" s="33">
        <f>SUM(F25:F26)</f>
        <v>408305</v>
      </c>
      <c r="G27" s="118"/>
      <c r="H27" s="90">
        <f>SUM(H25:H26)</f>
        <v>485284</v>
      </c>
      <c r="I27" s="118"/>
      <c r="J27" s="33">
        <f>SUM(J25:J26)</f>
        <v>428388</v>
      </c>
    </row>
    <row r="28" spans="1:10" ht="20.25" customHeight="1" thickTop="1">
      <c r="A28" s="144"/>
      <c r="B28" s="144"/>
      <c r="C28" s="144"/>
      <c r="D28" s="187"/>
      <c r="E28" s="187"/>
      <c r="F28" s="189"/>
      <c r="G28" s="187"/>
      <c r="H28" s="187"/>
      <c r="I28" s="187"/>
      <c r="J28" s="189"/>
    </row>
    <row r="29" spans="1:10" ht="20.25" customHeight="1">
      <c r="A29" s="143"/>
      <c r="B29" s="48"/>
      <c r="C29" s="143"/>
      <c r="D29" s="49"/>
      <c r="E29" s="145"/>
      <c r="F29" s="49"/>
      <c r="G29" s="118"/>
      <c r="H29" s="49"/>
      <c r="I29" s="16"/>
      <c r="J29" s="49"/>
    </row>
    <row r="30" spans="1:10" ht="20.25" customHeight="1">
      <c r="A30" s="144"/>
      <c r="B30" s="144"/>
      <c r="C30" s="143"/>
      <c r="D30" s="145"/>
      <c r="E30" s="145"/>
      <c r="F30" s="145"/>
      <c r="G30" s="145"/>
      <c r="H30" s="145"/>
      <c r="I30" s="145"/>
      <c r="J30" s="145"/>
    </row>
    <row r="31" spans="1:10" ht="20.25" customHeight="1">
      <c r="A31" s="144"/>
      <c r="B31" s="144"/>
      <c r="C31" s="143"/>
      <c r="D31" s="145"/>
      <c r="E31" s="145"/>
      <c r="F31" s="145"/>
      <c r="G31" s="145"/>
      <c r="H31" s="145"/>
      <c r="I31" s="145"/>
      <c r="J31" s="145"/>
    </row>
    <row r="32" spans="1:10" ht="20.25" customHeight="1">
      <c r="A32" s="144"/>
      <c r="B32" s="144"/>
      <c r="C32" s="143"/>
      <c r="D32" s="145"/>
      <c r="E32" s="145"/>
      <c r="F32" s="145"/>
      <c r="G32" s="145"/>
      <c r="H32" s="145"/>
      <c r="I32" s="145"/>
      <c r="J32" s="145"/>
    </row>
    <row r="33" spans="1:10" ht="20.25" customHeight="1">
      <c r="A33" s="144"/>
      <c r="B33" s="144"/>
      <c r="C33" s="143"/>
      <c r="D33" s="145"/>
      <c r="E33" s="145"/>
      <c r="F33" s="145"/>
      <c r="G33" s="145"/>
      <c r="H33" s="145"/>
      <c r="I33" s="145"/>
      <c r="J33" s="145"/>
    </row>
    <row r="34" spans="1:10" ht="20.25" customHeight="1">
      <c r="A34" s="144"/>
      <c r="B34" s="144"/>
      <c r="C34" s="143"/>
      <c r="D34" s="145"/>
      <c r="E34" s="145"/>
      <c r="F34" s="145"/>
      <c r="G34" s="145"/>
      <c r="H34" s="145"/>
      <c r="I34" s="145"/>
      <c r="J34" s="145"/>
    </row>
    <row r="35" spans="1:10" ht="20.25" customHeight="1">
      <c r="A35" s="144"/>
      <c r="B35" s="144"/>
      <c r="C35" s="143"/>
      <c r="D35" s="145"/>
      <c r="E35" s="145"/>
      <c r="F35" s="145"/>
      <c r="G35" s="145"/>
      <c r="H35" s="145"/>
      <c r="I35" s="145"/>
      <c r="J35" s="145"/>
    </row>
    <row r="36" spans="1:10" ht="20.25" customHeight="1">
      <c r="A36" s="144"/>
      <c r="B36" s="144"/>
      <c r="C36" s="143"/>
      <c r="D36" s="145"/>
      <c r="E36" s="145"/>
      <c r="F36" s="145"/>
      <c r="G36" s="145"/>
      <c r="H36" s="145"/>
      <c r="I36" s="145"/>
      <c r="J36" s="145"/>
    </row>
    <row r="37" spans="1:10" ht="20.25" customHeight="1">
      <c r="A37" s="144"/>
      <c r="B37" s="144"/>
      <c r="C37" s="143"/>
      <c r="D37" s="145"/>
      <c r="E37" s="145"/>
      <c r="F37" s="145"/>
      <c r="G37" s="145"/>
      <c r="H37" s="145"/>
      <c r="I37" s="145"/>
      <c r="J37" s="145"/>
    </row>
    <row r="38" spans="1:10" ht="20.25" customHeight="1">
      <c r="A38" s="144"/>
      <c r="B38" s="144"/>
      <c r="C38" s="143"/>
      <c r="D38" s="145"/>
      <c r="E38" s="145"/>
      <c r="F38" s="145"/>
      <c r="G38" s="145"/>
      <c r="H38" s="145"/>
      <c r="I38" s="145"/>
      <c r="J38" s="145"/>
    </row>
    <row r="39" spans="1:10" ht="20.25" customHeight="1">
      <c r="A39" s="144"/>
      <c r="B39" s="144"/>
      <c r="C39" s="143"/>
      <c r="D39" s="145"/>
      <c r="E39" s="145"/>
      <c r="F39" s="145"/>
      <c r="G39" s="145"/>
      <c r="H39" s="145"/>
      <c r="I39" s="145"/>
      <c r="J39" s="145"/>
    </row>
    <row r="40" spans="1:10" ht="20.25" customHeight="1">
      <c r="A40" s="144"/>
      <c r="B40" s="144"/>
      <c r="C40" s="143"/>
      <c r="D40" s="145"/>
      <c r="E40" s="145"/>
      <c r="F40" s="145"/>
      <c r="G40" s="145"/>
      <c r="H40" s="145"/>
      <c r="I40" s="145"/>
      <c r="J40" s="145"/>
    </row>
    <row r="41" spans="1:10" ht="23">
      <c r="A41" s="199" t="s">
        <v>0</v>
      </c>
      <c r="B41" s="199"/>
      <c r="C41" s="199"/>
      <c r="D41" s="199"/>
      <c r="E41" s="199"/>
      <c r="F41" s="199"/>
      <c r="G41" s="199"/>
      <c r="H41" s="199"/>
      <c r="I41" s="199"/>
      <c r="J41" s="199"/>
    </row>
    <row r="42" spans="1:10" ht="23">
      <c r="A42" s="199" t="s">
        <v>82</v>
      </c>
      <c r="B42" s="199"/>
      <c r="C42" s="199"/>
      <c r="D42" s="199"/>
      <c r="E42" s="199"/>
      <c r="F42" s="199"/>
      <c r="G42" s="199"/>
      <c r="H42" s="199"/>
      <c r="I42" s="199"/>
      <c r="J42" s="199"/>
    </row>
    <row r="43" spans="1:10" ht="23">
      <c r="A43" s="199" t="str">
        <f>A3</f>
        <v>สำหรับงวดสามเดือนสิ้นสุดวันที่ 30 กันยายน 2565</v>
      </c>
      <c r="B43" s="199"/>
      <c r="C43" s="199"/>
      <c r="D43" s="199"/>
      <c r="E43" s="199"/>
      <c r="F43" s="199"/>
      <c r="G43" s="199"/>
      <c r="H43" s="199"/>
      <c r="I43" s="199"/>
      <c r="J43" s="199"/>
    </row>
    <row r="44" spans="1:10" ht="23">
      <c r="A44" s="199" t="s">
        <v>6</v>
      </c>
      <c r="B44" s="199"/>
      <c r="C44" s="199"/>
      <c r="D44" s="199"/>
      <c r="E44" s="199"/>
      <c r="F44" s="199"/>
      <c r="G44" s="199"/>
      <c r="H44" s="199"/>
      <c r="I44" s="199"/>
      <c r="J44" s="199"/>
    </row>
    <row r="45" spans="1:10" ht="21.5">
      <c r="A45" s="200" t="s">
        <v>2</v>
      </c>
      <c r="B45" s="200"/>
      <c r="C45" s="200"/>
      <c r="D45" s="200"/>
      <c r="E45" s="200"/>
      <c r="F45" s="200"/>
      <c r="G45" s="200"/>
      <c r="H45" s="200"/>
      <c r="I45" s="200"/>
      <c r="J45" s="200"/>
    </row>
    <row r="46" spans="1:10" ht="6" customHeight="1">
      <c r="A46" s="143"/>
      <c r="B46" s="143"/>
      <c r="C46" s="143"/>
      <c r="D46" s="143"/>
      <c r="E46" s="143"/>
      <c r="F46" s="143"/>
      <c r="G46" s="143"/>
      <c r="H46" s="143"/>
      <c r="I46" s="143"/>
      <c r="J46" s="143"/>
    </row>
    <row r="47" spans="1:10" ht="20.25" customHeight="1">
      <c r="A47" s="143"/>
      <c r="B47" s="187" t="s">
        <v>3</v>
      </c>
      <c r="C47" s="143"/>
      <c r="D47" s="201" t="s">
        <v>4</v>
      </c>
      <c r="E47" s="201"/>
      <c r="F47" s="201"/>
      <c r="G47" s="144"/>
      <c r="H47" s="201" t="s">
        <v>5</v>
      </c>
      <c r="I47" s="201"/>
      <c r="J47" s="201"/>
    </row>
    <row r="48" spans="1:10" ht="20.25" customHeight="1">
      <c r="A48" s="143"/>
      <c r="B48" s="143"/>
      <c r="C48" s="143"/>
      <c r="D48" s="189">
        <v>2565</v>
      </c>
      <c r="E48" s="189"/>
      <c r="F48" s="189">
        <v>2564</v>
      </c>
      <c r="G48" s="187"/>
      <c r="H48" s="189">
        <v>2565</v>
      </c>
      <c r="I48" s="189"/>
      <c r="J48" s="189">
        <v>2564</v>
      </c>
    </row>
    <row r="49" spans="1:10" ht="20.25" customHeight="1">
      <c r="A49" s="148" t="s">
        <v>160</v>
      </c>
      <c r="B49" s="143"/>
      <c r="C49" s="143"/>
      <c r="D49" s="10"/>
      <c r="E49" s="10"/>
      <c r="F49" s="10"/>
      <c r="G49" s="10"/>
      <c r="H49" s="10"/>
      <c r="I49" s="10"/>
      <c r="J49" s="10"/>
    </row>
    <row r="50" spans="1:10" ht="20.25" customHeight="1">
      <c r="A50" s="148" t="s">
        <v>83</v>
      </c>
      <c r="B50" s="143"/>
      <c r="C50" s="143"/>
      <c r="D50" s="10"/>
      <c r="E50" s="10"/>
      <c r="F50" s="10"/>
      <c r="G50" s="10"/>
      <c r="H50" s="10"/>
      <c r="I50" s="10"/>
      <c r="J50" s="10"/>
    </row>
    <row r="51" spans="1:10" ht="20.25" customHeight="1">
      <c r="A51" s="149" t="s">
        <v>84</v>
      </c>
      <c r="B51" s="143"/>
      <c r="C51" s="143"/>
      <c r="D51" s="10"/>
      <c r="E51" s="10"/>
      <c r="F51" s="10"/>
      <c r="G51" s="10"/>
      <c r="H51" s="10"/>
      <c r="I51" s="10"/>
      <c r="J51" s="10"/>
    </row>
    <row r="52" spans="1:10" ht="20.25" customHeight="1">
      <c r="A52" s="150" t="s">
        <v>85</v>
      </c>
      <c r="B52" s="143"/>
      <c r="C52" s="143"/>
      <c r="D52" s="10"/>
      <c r="E52" s="10"/>
      <c r="F52" s="72"/>
      <c r="G52" s="72"/>
      <c r="H52" s="72"/>
      <c r="I52" s="72"/>
      <c r="J52" s="72"/>
    </row>
    <row r="53" spans="1:10" ht="20.25" customHeight="1">
      <c r="A53" s="151" t="s">
        <v>86</v>
      </c>
      <c r="B53" s="143"/>
      <c r="C53" s="143"/>
      <c r="D53" s="76">
        <v>9006</v>
      </c>
      <c r="E53" s="10"/>
      <c r="F53" s="76">
        <v>4436</v>
      </c>
      <c r="G53" s="146"/>
      <c r="H53" s="49">
        <v>0</v>
      </c>
      <c r="I53" s="146"/>
      <c r="J53" s="49">
        <v>0</v>
      </c>
    </row>
    <row r="54" spans="1:10" ht="20.25" customHeight="1" thickBot="1">
      <c r="A54" s="148" t="s">
        <v>87</v>
      </c>
      <c r="B54" s="143"/>
      <c r="C54" s="143"/>
      <c r="D54" s="90">
        <f>SUM(D53,D27)</f>
        <v>513069</v>
      </c>
      <c r="E54" s="9"/>
      <c r="F54" s="33">
        <f>SUM(F53,F27)</f>
        <v>412741</v>
      </c>
      <c r="G54" s="9"/>
      <c r="H54" s="90">
        <f>SUM(H53,H27)</f>
        <v>485284</v>
      </c>
      <c r="I54" s="9"/>
      <c r="J54" s="33">
        <f>SUM(J53,J27)</f>
        <v>428388</v>
      </c>
    </row>
    <row r="55" spans="1:10" ht="20.25" customHeight="1" thickTop="1">
      <c r="A55" s="150"/>
      <c r="B55" s="143"/>
      <c r="C55" s="143"/>
      <c r="D55" s="152"/>
      <c r="E55" s="143"/>
      <c r="F55" s="10"/>
      <c r="G55" s="143"/>
      <c r="H55" s="143"/>
      <c r="I55" s="143"/>
      <c r="J55" s="143"/>
    </row>
    <row r="56" spans="1:10" ht="20.25" customHeight="1">
      <c r="A56" s="144" t="s">
        <v>157</v>
      </c>
      <c r="B56" s="144"/>
      <c r="C56" s="143"/>
      <c r="D56" s="118"/>
      <c r="E56" s="118"/>
      <c r="F56" s="118"/>
      <c r="G56" s="118"/>
      <c r="H56" s="6"/>
      <c r="I56" s="118"/>
      <c r="J56" s="6"/>
    </row>
    <row r="57" spans="1:10" ht="20.25" customHeight="1">
      <c r="A57" s="186" t="s">
        <v>88</v>
      </c>
      <c r="B57" s="147"/>
      <c r="C57" s="143"/>
      <c r="D57" s="76">
        <f>+D27-D58</f>
        <v>498330</v>
      </c>
      <c r="E57" s="10"/>
      <c r="F57" s="10">
        <v>401834</v>
      </c>
      <c r="G57" s="10"/>
      <c r="H57" s="10">
        <f>H54</f>
        <v>485284</v>
      </c>
      <c r="I57" s="10"/>
      <c r="J57" s="10">
        <f>J54</f>
        <v>428388</v>
      </c>
    </row>
    <row r="58" spans="1:10" ht="20.25" customHeight="1">
      <c r="A58" s="198" t="s">
        <v>89</v>
      </c>
      <c r="B58" s="198"/>
      <c r="C58" s="143"/>
      <c r="D58" s="76">
        <v>5733</v>
      </c>
      <c r="E58" s="10"/>
      <c r="F58" s="76">
        <v>6471</v>
      </c>
      <c r="G58" s="10"/>
      <c r="H58" s="67">
        <v>0</v>
      </c>
      <c r="I58" s="16"/>
      <c r="J58" s="67">
        <v>0</v>
      </c>
    </row>
    <row r="59" spans="1:10" ht="20.25" customHeight="1" thickBot="1">
      <c r="A59" s="186"/>
      <c r="B59" s="147"/>
      <c r="C59" s="143"/>
      <c r="D59" s="90">
        <f>SUM(D57:D58)</f>
        <v>504063</v>
      </c>
      <c r="E59" s="10">
        <f>SUM(E57:E58)</f>
        <v>0</v>
      </c>
      <c r="F59" s="33">
        <f>SUM(F57:F58)</f>
        <v>408305</v>
      </c>
      <c r="G59" s="10">
        <f>SUM(G57:G58)</f>
        <v>0</v>
      </c>
      <c r="H59" s="33">
        <f>SUM(H57:H58)</f>
        <v>485284</v>
      </c>
      <c r="I59" s="16"/>
      <c r="J59" s="33">
        <f>SUM(J57:J58)</f>
        <v>428388</v>
      </c>
    </row>
    <row r="60" spans="1:10" ht="20.25" customHeight="1" thickTop="1">
      <c r="A60" s="186"/>
      <c r="B60" s="147"/>
      <c r="C60" s="143"/>
      <c r="D60" s="10"/>
      <c r="E60" s="10"/>
      <c r="F60" s="49"/>
      <c r="G60" s="10"/>
      <c r="H60" s="49"/>
      <c r="I60" s="16"/>
      <c r="J60" s="49"/>
    </row>
    <row r="61" spans="1:10" ht="20.25" customHeight="1">
      <c r="A61" s="148" t="s">
        <v>158</v>
      </c>
      <c r="B61" s="147"/>
      <c r="C61" s="143"/>
      <c r="D61" s="10"/>
      <c r="E61" s="10"/>
      <c r="F61" s="49"/>
      <c r="G61" s="10"/>
      <c r="H61" s="49"/>
      <c r="I61" s="16"/>
      <c r="J61" s="49"/>
    </row>
    <row r="62" spans="1:10" ht="20.25" customHeight="1">
      <c r="A62" s="150" t="s">
        <v>88</v>
      </c>
      <c r="B62" s="147"/>
      <c r="C62" s="143"/>
      <c r="D62" s="76">
        <f>+D54-D63</f>
        <v>507336</v>
      </c>
      <c r="E62" s="10"/>
      <c r="F62" s="10">
        <v>406270</v>
      </c>
      <c r="G62" s="10"/>
      <c r="H62" s="10">
        <f>H54</f>
        <v>485284</v>
      </c>
      <c r="I62" s="10"/>
      <c r="J62" s="10">
        <f>J54</f>
        <v>428388</v>
      </c>
    </row>
    <row r="63" spans="1:10" ht="20.25" customHeight="1">
      <c r="A63" s="150" t="s">
        <v>89</v>
      </c>
      <c r="B63" s="147"/>
      <c r="C63" s="143"/>
      <c r="D63" s="76">
        <v>5733</v>
      </c>
      <c r="E63" s="10"/>
      <c r="F63" s="76">
        <v>6471</v>
      </c>
      <c r="G63" s="10"/>
      <c r="H63" s="67">
        <v>0</v>
      </c>
      <c r="I63" s="16"/>
      <c r="J63" s="67">
        <v>0</v>
      </c>
    </row>
    <row r="64" spans="1:10" ht="20.25" customHeight="1" thickBot="1">
      <c r="A64" s="186"/>
      <c r="B64" s="147"/>
      <c r="C64" s="143"/>
      <c r="D64" s="90">
        <f>SUM(D62:D63)</f>
        <v>513069</v>
      </c>
      <c r="E64" s="10"/>
      <c r="F64" s="33">
        <f>SUM(F62:F63)</f>
        <v>412741</v>
      </c>
      <c r="G64" s="10"/>
      <c r="H64" s="33">
        <f>SUM(H62:H63)</f>
        <v>485284</v>
      </c>
      <c r="I64" s="16"/>
      <c r="J64" s="33">
        <f>SUM(J62:J63)</f>
        <v>428388</v>
      </c>
    </row>
    <row r="65" spans="1:10" ht="20.25" customHeight="1" thickTop="1">
      <c r="A65" s="143"/>
      <c r="B65" s="143"/>
      <c r="C65" s="143"/>
      <c r="D65" s="143"/>
      <c r="E65" s="143"/>
      <c r="F65" s="143"/>
      <c r="G65" s="143"/>
      <c r="H65" s="143"/>
      <c r="I65" s="143"/>
      <c r="J65" s="143"/>
    </row>
    <row r="66" spans="1:10" ht="20.25" customHeight="1">
      <c r="A66" s="144" t="s">
        <v>159</v>
      </c>
      <c r="B66" s="147"/>
      <c r="C66" s="153" t="s">
        <v>90</v>
      </c>
      <c r="D66" s="116">
        <f>+D57/D67</f>
        <v>0.85226281566714668</v>
      </c>
      <c r="E66" s="17"/>
      <c r="F66" s="154">
        <f>+F57/F67</f>
        <v>0.68723170644109766</v>
      </c>
      <c r="G66" s="17"/>
      <c r="H66" s="116">
        <f>H27/H67</f>
        <v>0.82995105299342931</v>
      </c>
      <c r="I66" s="17"/>
      <c r="J66" s="154">
        <f>J27/J67</f>
        <v>0.73264536166399297</v>
      </c>
    </row>
    <row r="67" spans="1:10" ht="20.25" customHeight="1">
      <c r="A67" s="144" t="s">
        <v>91</v>
      </c>
      <c r="B67" s="144"/>
      <c r="C67" s="153" t="s">
        <v>92</v>
      </c>
      <c r="D67" s="10">
        <v>584714</v>
      </c>
      <c r="E67" s="5"/>
      <c r="F67" s="10">
        <v>584714</v>
      </c>
      <c r="G67" s="5"/>
      <c r="H67" s="10">
        <v>584714</v>
      </c>
      <c r="I67" s="5"/>
      <c r="J67" s="10">
        <v>584714</v>
      </c>
    </row>
    <row r="68" spans="1:10" ht="20.25" customHeight="1">
      <c r="A68" s="143"/>
      <c r="B68" s="143"/>
      <c r="C68" s="143"/>
      <c r="D68" s="143"/>
      <c r="E68" s="143"/>
      <c r="F68" s="143"/>
      <c r="G68" s="143"/>
      <c r="H68" s="143"/>
      <c r="I68" s="143"/>
      <c r="J68" s="143"/>
    </row>
    <row r="69" spans="1:10" ht="20.25" customHeight="1">
      <c r="A69" s="143"/>
      <c r="B69" s="143"/>
      <c r="C69" s="143"/>
      <c r="D69" s="143"/>
      <c r="E69" s="143"/>
      <c r="F69" s="143"/>
      <c r="G69" s="143"/>
      <c r="H69" s="143"/>
      <c r="I69" s="143"/>
      <c r="J69" s="143"/>
    </row>
    <row r="70" spans="1:10" ht="20.25" customHeight="1">
      <c r="A70" s="143"/>
      <c r="B70" s="143"/>
      <c r="C70" s="143"/>
      <c r="D70" s="143"/>
      <c r="E70" s="143"/>
      <c r="F70" s="143"/>
      <c r="G70" s="143"/>
      <c r="H70" s="143"/>
      <c r="I70" s="143"/>
      <c r="J70" s="143"/>
    </row>
    <row r="71" spans="1:10" ht="20.25" customHeight="1">
      <c r="A71" s="143"/>
      <c r="B71" s="143"/>
      <c r="C71" s="143"/>
      <c r="D71" s="143"/>
      <c r="E71" s="143"/>
      <c r="F71" s="143"/>
      <c r="G71" s="143"/>
      <c r="H71" s="143"/>
      <c r="I71" s="143"/>
      <c r="J71" s="143"/>
    </row>
    <row r="72" spans="1:10" ht="20.25" customHeight="1">
      <c r="A72" s="143"/>
      <c r="B72" s="143"/>
      <c r="C72" s="143"/>
      <c r="D72" s="143"/>
      <c r="E72" s="143"/>
      <c r="F72" s="143"/>
      <c r="G72" s="143"/>
      <c r="H72" s="143"/>
      <c r="I72" s="143"/>
      <c r="J72" s="143"/>
    </row>
    <row r="73" spans="1:10" ht="20.25" customHeight="1">
      <c r="A73" s="143"/>
      <c r="B73" s="143"/>
      <c r="C73" s="143"/>
      <c r="D73" s="143"/>
      <c r="E73" s="143"/>
      <c r="F73" s="143"/>
      <c r="G73" s="143"/>
      <c r="H73" s="143"/>
      <c r="I73" s="143"/>
      <c r="J73" s="143"/>
    </row>
    <row r="74" spans="1:10" ht="23.15" customHeight="1">
      <c r="A74" s="143"/>
      <c r="B74" s="143"/>
      <c r="C74" s="143"/>
      <c r="D74" s="143"/>
      <c r="E74" s="143"/>
      <c r="F74" s="143"/>
      <c r="G74" s="143"/>
      <c r="H74" s="143"/>
      <c r="I74" s="143"/>
      <c r="J74" s="143"/>
    </row>
    <row r="75" spans="1:10" ht="21.5">
      <c r="A75" s="143"/>
      <c r="B75" s="143"/>
      <c r="C75" s="143"/>
      <c r="D75" s="143"/>
      <c r="E75" s="143"/>
      <c r="F75" s="143"/>
      <c r="G75" s="143"/>
      <c r="H75" s="143"/>
      <c r="I75" s="143"/>
      <c r="J75" s="143"/>
    </row>
    <row r="76" spans="1:10" ht="21.5">
      <c r="A76" s="143"/>
      <c r="B76" s="143"/>
      <c r="C76" s="143"/>
      <c r="D76" s="143"/>
      <c r="E76" s="143"/>
      <c r="F76" s="143"/>
      <c r="G76" s="143"/>
      <c r="H76" s="143"/>
      <c r="I76" s="143"/>
      <c r="J76" s="143"/>
    </row>
    <row r="77" spans="1:10" ht="21.5">
      <c r="A77" s="143"/>
      <c r="B77" s="143"/>
      <c r="C77" s="143"/>
      <c r="D77" s="143"/>
      <c r="E77" s="143"/>
      <c r="F77" s="143"/>
      <c r="G77" s="143"/>
      <c r="H77" s="143"/>
      <c r="I77" s="143"/>
      <c r="J77" s="143"/>
    </row>
    <row r="78" spans="1:10" ht="21.5">
      <c r="A78" s="143"/>
      <c r="B78" s="143"/>
      <c r="C78" s="143"/>
      <c r="D78" s="143"/>
      <c r="E78" s="143"/>
      <c r="F78" s="143"/>
      <c r="G78" s="143"/>
      <c r="H78" s="143"/>
      <c r="I78" s="143"/>
      <c r="J78" s="143"/>
    </row>
    <row r="79" spans="1:10" ht="21.5">
      <c r="A79" s="143"/>
      <c r="B79" s="143"/>
      <c r="C79" s="143"/>
      <c r="D79" s="143"/>
      <c r="E79" s="143"/>
      <c r="F79" s="143"/>
      <c r="G79" s="143"/>
      <c r="H79" s="143"/>
      <c r="I79" s="143"/>
      <c r="J79" s="143"/>
    </row>
    <row r="80" spans="1:10" ht="21.5">
      <c r="B80" s="143"/>
      <c r="C80" s="143"/>
      <c r="D80" s="143"/>
      <c r="E80" s="143"/>
      <c r="F80" s="143"/>
      <c r="G80" s="143"/>
      <c r="H80" s="143"/>
      <c r="I80" s="143"/>
      <c r="J80" s="143"/>
    </row>
    <row r="81" spans="1:1" ht="21.65" customHeight="1">
      <c r="A81" s="155" t="s">
        <v>28</v>
      </c>
    </row>
  </sheetData>
  <mergeCells count="15">
    <mergeCell ref="A58:B58"/>
    <mergeCell ref="A42:J42"/>
    <mergeCell ref="A1:J1"/>
    <mergeCell ref="A2:J2"/>
    <mergeCell ref="A3:J3"/>
    <mergeCell ref="A4:J4"/>
    <mergeCell ref="A5:J5"/>
    <mergeCell ref="D7:F7"/>
    <mergeCell ref="H7:J7"/>
    <mergeCell ref="A41:J41"/>
    <mergeCell ref="D47:F47"/>
    <mergeCell ref="H47:J47"/>
    <mergeCell ref="A43:J43"/>
    <mergeCell ref="A44:J44"/>
    <mergeCell ref="A45:J45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D73E-1889-441A-9EF3-BB22D4791D9E}">
  <sheetPr codeName="Sheet4">
    <tabColor rgb="FF00B050"/>
  </sheetPr>
  <dimension ref="A1:M82"/>
  <sheetViews>
    <sheetView topLeftCell="A73" zoomScaleNormal="100" zoomScaleSheetLayoutView="90" workbookViewId="0">
      <selection activeCell="D26" sqref="D26"/>
    </sheetView>
  </sheetViews>
  <sheetFormatPr defaultColWidth="9.09765625" defaultRowHeight="21.5"/>
  <cols>
    <col min="1" max="1" width="46.09765625" style="119" customWidth="1"/>
    <col min="2" max="2" width="10.09765625" style="119" customWidth="1"/>
    <col min="3" max="3" width="1.3984375" style="119" customWidth="1"/>
    <col min="4" max="4" width="11.69921875" style="119" customWidth="1"/>
    <col min="5" max="5" width="1.3984375" style="119" customWidth="1"/>
    <col min="6" max="6" width="11.69921875" style="119" customWidth="1"/>
    <col min="7" max="7" width="1.3984375" style="119" customWidth="1"/>
    <col min="8" max="8" width="11.69921875" style="119" customWidth="1"/>
    <col min="9" max="9" width="1.3984375" style="119" customWidth="1"/>
    <col min="10" max="10" width="11.69921875" style="119" customWidth="1"/>
    <col min="11" max="12" width="9.09765625" style="119"/>
    <col min="13" max="13" width="11.296875" style="119" bestFit="1" customWidth="1"/>
    <col min="14" max="16384" width="9.09765625" style="119"/>
  </cols>
  <sheetData>
    <row r="1" spans="1:13" ht="2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3" ht="23">
      <c r="A2" s="199" t="s">
        <v>69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3" ht="23">
      <c r="A3" s="199" t="s">
        <v>171</v>
      </c>
      <c r="B3" s="199"/>
      <c r="C3" s="199"/>
      <c r="D3" s="199"/>
      <c r="E3" s="199"/>
      <c r="F3" s="199"/>
      <c r="G3" s="199"/>
      <c r="H3" s="199"/>
      <c r="I3" s="199"/>
      <c r="J3" s="199"/>
    </row>
    <row r="4" spans="1:13" ht="23">
      <c r="A4" s="199" t="s">
        <v>6</v>
      </c>
      <c r="B4" s="199"/>
      <c r="C4" s="199"/>
      <c r="D4" s="199"/>
      <c r="E4" s="199"/>
      <c r="F4" s="199"/>
      <c r="G4" s="199"/>
      <c r="H4" s="199"/>
      <c r="I4" s="199"/>
      <c r="J4" s="199"/>
    </row>
    <row r="5" spans="1:13">
      <c r="A5" s="200" t="s">
        <v>2</v>
      </c>
      <c r="B5" s="200"/>
      <c r="C5" s="200"/>
      <c r="D5" s="200"/>
      <c r="E5" s="200"/>
      <c r="F5" s="200"/>
      <c r="G5" s="200"/>
      <c r="H5" s="200"/>
      <c r="I5" s="200"/>
      <c r="J5" s="200"/>
    </row>
    <row r="6" spans="1:13" ht="6" customHeight="1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3" ht="20.25" customHeight="1">
      <c r="A7" s="143"/>
      <c r="B7" s="187" t="s">
        <v>3</v>
      </c>
      <c r="C7" s="143"/>
      <c r="D7" s="201" t="s">
        <v>4</v>
      </c>
      <c r="E7" s="201"/>
      <c r="F7" s="201"/>
      <c r="G7" s="144"/>
      <c r="H7" s="201" t="s">
        <v>5</v>
      </c>
      <c r="I7" s="201"/>
      <c r="J7" s="201"/>
    </row>
    <row r="8" spans="1:13" ht="20.25" customHeight="1">
      <c r="A8" s="143"/>
      <c r="B8" s="143"/>
      <c r="C8" s="143"/>
      <c r="D8" s="189">
        <v>2565</v>
      </c>
      <c r="E8" s="189"/>
      <c r="F8" s="189">
        <v>2564</v>
      </c>
      <c r="G8" s="187"/>
      <c r="H8" s="189">
        <v>2565</v>
      </c>
      <c r="I8" s="189"/>
      <c r="J8" s="189">
        <v>2564</v>
      </c>
    </row>
    <row r="9" spans="1:13" ht="20.25" customHeight="1">
      <c r="A9" s="144"/>
      <c r="B9" s="144"/>
      <c r="C9" s="144"/>
      <c r="D9" s="187"/>
      <c r="E9" s="187"/>
      <c r="F9" s="189"/>
      <c r="G9" s="187"/>
      <c r="H9" s="187"/>
      <c r="I9" s="187"/>
      <c r="J9" s="189"/>
    </row>
    <row r="10" spans="1:13" ht="20.25" customHeight="1">
      <c r="A10" s="143" t="s">
        <v>70</v>
      </c>
      <c r="B10" s="126"/>
      <c r="C10" s="143"/>
      <c r="D10" s="72">
        <v>10966731</v>
      </c>
      <c r="E10" s="145"/>
      <c r="F10" s="72">
        <v>9927686</v>
      </c>
      <c r="G10" s="118"/>
      <c r="H10" s="72">
        <v>10670418</v>
      </c>
      <c r="I10" s="72"/>
      <c r="J10" s="72">
        <v>9585583</v>
      </c>
      <c r="M10" s="179"/>
    </row>
    <row r="11" spans="1:13" ht="20.25" customHeight="1">
      <c r="A11" s="143" t="s">
        <v>71</v>
      </c>
      <c r="B11" s="7"/>
      <c r="C11" s="143"/>
      <c r="D11" s="72">
        <v>99313</v>
      </c>
      <c r="E11" s="145"/>
      <c r="F11" s="72">
        <v>98925</v>
      </c>
      <c r="G11" s="118"/>
      <c r="H11" s="32">
        <v>0</v>
      </c>
      <c r="I11" s="16"/>
      <c r="J11" s="32">
        <v>0</v>
      </c>
      <c r="M11" s="179"/>
    </row>
    <row r="12" spans="1:13" ht="20.25" customHeight="1">
      <c r="A12" s="143" t="s">
        <v>72</v>
      </c>
      <c r="B12" s="7"/>
      <c r="C12" s="143"/>
      <c r="D12" s="82">
        <v>-9699154</v>
      </c>
      <c r="E12" s="145"/>
      <c r="F12" s="82">
        <v>-7868564</v>
      </c>
      <c r="G12" s="118"/>
      <c r="H12" s="82">
        <v>-9546851</v>
      </c>
      <c r="I12" s="175"/>
      <c r="J12" s="82">
        <v>-7602255</v>
      </c>
      <c r="M12" s="179"/>
    </row>
    <row r="13" spans="1:13" ht="20.25" customHeight="1">
      <c r="A13" s="143" t="s">
        <v>73</v>
      </c>
      <c r="B13" s="7"/>
      <c r="C13" s="143"/>
      <c r="D13" s="71">
        <v>-30258</v>
      </c>
      <c r="E13" s="118"/>
      <c r="F13" s="71">
        <v>-27270</v>
      </c>
      <c r="G13" s="118"/>
      <c r="H13" s="67">
        <v>0</v>
      </c>
      <c r="I13" s="16"/>
      <c r="J13" s="67">
        <v>0</v>
      </c>
      <c r="M13" s="179"/>
    </row>
    <row r="14" spans="1:13" ht="20.25" customHeight="1">
      <c r="A14" s="144" t="s">
        <v>153</v>
      </c>
      <c r="B14" s="9"/>
      <c r="C14" s="143"/>
      <c r="D14" s="72">
        <f>SUM(D10:D13)</f>
        <v>1336632</v>
      </c>
      <c r="E14" s="118"/>
      <c r="F14" s="72">
        <f>SUM(F10:F13)</f>
        <v>2130777</v>
      </c>
      <c r="G14" s="118"/>
      <c r="H14" s="76">
        <f>SUM(H10:H13)</f>
        <v>1123567</v>
      </c>
      <c r="I14" s="118"/>
      <c r="J14" s="72">
        <f>SUM(J10:J13)</f>
        <v>1983328</v>
      </c>
      <c r="M14" s="179"/>
    </row>
    <row r="15" spans="1:13" ht="20.25" customHeight="1">
      <c r="A15" s="143" t="s">
        <v>74</v>
      </c>
      <c r="B15" s="9"/>
      <c r="C15" s="143"/>
      <c r="D15" s="72">
        <v>18861</v>
      </c>
      <c r="E15" s="118"/>
      <c r="F15" s="72">
        <v>20853</v>
      </c>
      <c r="G15" s="118"/>
      <c r="H15" s="72">
        <v>17067</v>
      </c>
      <c r="I15" s="118"/>
      <c r="J15" s="72">
        <v>19911</v>
      </c>
      <c r="M15" s="179"/>
    </row>
    <row r="16" spans="1:13" ht="20.25" customHeight="1">
      <c r="A16" s="143" t="s">
        <v>75</v>
      </c>
      <c r="B16" s="146">
        <v>15</v>
      </c>
      <c r="C16" s="143"/>
      <c r="D16" s="78">
        <f>111790-18861</f>
        <v>92929</v>
      </c>
      <c r="E16" s="143"/>
      <c r="F16" s="72">
        <v>83666</v>
      </c>
      <c r="G16" s="143"/>
      <c r="H16" s="78">
        <f>208638-17067</f>
        <v>191571</v>
      </c>
      <c r="I16" s="143"/>
      <c r="J16" s="72">
        <v>160324</v>
      </c>
      <c r="M16" s="179"/>
    </row>
    <row r="17" spans="1:13" ht="20.25" customHeight="1">
      <c r="A17" s="144" t="s">
        <v>76</v>
      </c>
      <c r="B17" s="8"/>
      <c r="C17" s="143"/>
      <c r="D17" s="79">
        <f>SUM(D14:D16)</f>
        <v>1448422</v>
      </c>
      <c r="E17" s="118"/>
      <c r="F17" s="79">
        <f>SUM(F14:F16)</f>
        <v>2235296</v>
      </c>
      <c r="G17" s="118"/>
      <c r="H17" s="79">
        <f>SUM(H14:H16)</f>
        <v>1332205</v>
      </c>
      <c r="I17" s="118"/>
      <c r="J17" s="79">
        <f>SUM(J14:J16)</f>
        <v>2163563</v>
      </c>
      <c r="M17" s="179"/>
    </row>
    <row r="18" spans="1:13" ht="20.25" customHeight="1">
      <c r="A18" s="143" t="s">
        <v>77</v>
      </c>
      <c r="B18" s="9"/>
      <c r="C18" s="186"/>
      <c r="D18" s="76">
        <v>-114223</v>
      </c>
      <c r="E18" s="118"/>
      <c r="F18" s="76">
        <v>-157072</v>
      </c>
      <c r="G18" s="118"/>
      <c r="H18" s="76">
        <v>-81714</v>
      </c>
      <c r="I18" s="118"/>
      <c r="J18" s="76">
        <v>-116269</v>
      </c>
      <c r="M18" s="179"/>
    </row>
    <row r="19" spans="1:13" ht="20.25" customHeight="1">
      <c r="A19" s="143" t="s">
        <v>78</v>
      </c>
      <c r="B19" s="8"/>
      <c r="C19" s="186"/>
      <c r="D19" s="76">
        <v>-225926</v>
      </c>
      <c r="E19" s="118"/>
      <c r="F19" s="76">
        <v>-212818</v>
      </c>
      <c r="G19" s="118"/>
      <c r="H19" s="76">
        <v>-161041</v>
      </c>
      <c r="I19" s="118"/>
      <c r="J19" s="76">
        <v>-152003</v>
      </c>
      <c r="M19" s="179"/>
    </row>
    <row r="20" spans="1:13" ht="20.25" customHeight="1">
      <c r="A20" s="143" t="s">
        <v>154</v>
      </c>
      <c r="B20" s="8"/>
      <c r="C20" s="186"/>
      <c r="D20" s="76">
        <v>0</v>
      </c>
      <c r="E20" s="118"/>
      <c r="F20" s="32">
        <v>0</v>
      </c>
      <c r="G20" s="118"/>
      <c r="H20" s="76">
        <v>0</v>
      </c>
      <c r="I20" s="118"/>
      <c r="J20" s="76">
        <v>-169000</v>
      </c>
      <c r="M20" s="179"/>
    </row>
    <row r="21" spans="1:13" ht="20.25" customHeight="1">
      <c r="A21" s="143" t="s">
        <v>79</v>
      </c>
      <c r="B21" s="47" t="s">
        <v>147</v>
      </c>
      <c r="C21" s="186"/>
      <c r="D21" s="76">
        <v>-30557</v>
      </c>
      <c r="E21" s="118"/>
      <c r="F21" s="76">
        <v>-28692</v>
      </c>
      <c r="G21" s="118"/>
      <c r="H21" s="76">
        <v>-29981</v>
      </c>
      <c r="I21" s="118"/>
      <c r="J21" s="76">
        <v>-28116</v>
      </c>
      <c r="M21" s="179"/>
    </row>
    <row r="22" spans="1:13" ht="20.25" customHeight="1">
      <c r="A22" s="143" t="s">
        <v>80</v>
      </c>
      <c r="B22" s="8"/>
      <c r="C22" s="186"/>
      <c r="D22" s="77">
        <f>SUM(D18:D21)</f>
        <v>-370706</v>
      </c>
      <c r="E22" s="118"/>
      <c r="F22" s="77">
        <f>SUM(F18:F21)</f>
        <v>-398582</v>
      </c>
      <c r="G22" s="118"/>
      <c r="H22" s="77">
        <f>SUM(H18:H21)</f>
        <v>-272736</v>
      </c>
      <c r="I22" s="118"/>
      <c r="J22" s="77">
        <f>SUM(J18:J21)</f>
        <v>-465388</v>
      </c>
      <c r="M22" s="179"/>
    </row>
    <row r="23" spans="1:13" ht="20.25" customHeight="1">
      <c r="A23" s="144" t="s">
        <v>164</v>
      </c>
      <c r="B23" s="143"/>
      <c r="C23" s="186"/>
      <c r="D23" s="76">
        <f>D17+D22</f>
        <v>1077716</v>
      </c>
      <c r="E23" s="118"/>
      <c r="F23" s="72">
        <f>F17+F22</f>
        <v>1836714</v>
      </c>
      <c r="G23" s="118"/>
      <c r="H23" s="76">
        <f>H17+H22</f>
        <v>1059469</v>
      </c>
      <c r="I23" s="118"/>
      <c r="J23" s="72">
        <f>J17+J22</f>
        <v>1698175</v>
      </c>
      <c r="M23" s="179"/>
    </row>
    <row r="24" spans="1:13" ht="20.25" customHeight="1">
      <c r="A24" s="143" t="s">
        <v>81</v>
      </c>
      <c r="B24" s="7"/>
      <c r="C24" s="143"/>
      <c r="D24" s="76">
        <v>-7792</v>
      </c>
      <c r="E24" s="118"/>
      <c r="F24" s="76">
        <v>-3230</v>
      </c>
      <c r="G24" s="118"/>
      <c r="H24" s="76">
        <v>-1354</v>
      </c>
      <c r="I24" s="118"/>
      <c r="J24" s="76">
        <v>-1745</v>
      </c>
      <c r="M24" s="179"/>
    </row>
    <row r="25" spans="1:13" ht="20.25" customHeight="1">
      <c r="A25" s="143" t="s">
        <v>167</v>
      </c>
      <c r="B25" s="47" t="s">
        <v>145</v>
      </c>
      <c r="C25" s="143"/>
      <c r="D25" s="71">
        <v>-99</v>
      </c>
      <c r="E25" s="118"/>
      <c r="F25" s="78">
        <v>129</v>
      </c>
      <c r="G25" s="118"/>
      <c r="H25" s="67">
        <v>0</v>
      </c>
      <c r="I25" s="16"/>
      <c r="J25" s="67">
        <v>0</v>
      </c>
      <c r="M25" s="179"/>
    </row>
    <row r="26" spans="1:13" ht="20.25" customHeight="1">
      <c r="A26" s="144" t="s">
        <v>163</v>
      </c>
      <c r="B26" s="143"/>
      <c r="C26" s="143"/>
      <c r="D26" s="76">
        <f>SUM(D23:D25)</f>
        <v>1069825</v>
      </c>
      <c r="E26" s="118"/>
      <c r="F26" s="72">
        <f>SUM(F23:F25)</f>
        <v>1833613</v>
      </c>
      <c r="G26" s="118"/>
      <c r="H26" s="76">
        <f>SUM(H23:H25)</f>
        <v>1058115</v>
      </c>
      <c r="I26" s="118"/>
      <c r="J26" s="72">
        <f>SUM(J23:J25)</f>
        <v>1696430</v>
      </c>
      <c r="M26" s="179"/>
    </row>
    <row r="27" spans="1:13" ht="20.25" customHeight="1">
      <c r="A27" s="143" t="s">
        <v>155</v>
      </c>
      <c r="B27" s="147">
        <v>10</v>
      </c>
      <c r="C27" s="143"/>
      <c r="D27" s="81">
        <v>-212250</v>
      </c>
      <c r="E27" s="118"/>
      <c r="F27" s="81">
        <v>-377571</v>
      </c>
      <c r="G27" s="118"/>
      <c r="H27" s="81">
        <v>-202232</v>
      </c>
      <c r="I27" s="5"/>
      <c r="J27" s="81">
        <v>-365607</v>
      </c>
      <c r="M27" s="179"/>
    </row>
    <row r="28" spans="1:13" ht="20.25" customHeight="1" thickBot="1">
      <c r="A28" s="144" t="s">
        <v>156</v>
      </c>
      <c r="B28" s="144"/>
      <c r="C28" s="143"/>
      <c r="D28" s="90">
        <f>SUM(D26:D27)</f>
        <v>857575</v>
      </c>
      <c r="E28" s="118"/>
      <c r="F28" s="33">
        <f>SUM(F26:F27)</f>
        <v>1456042</v>
      </c>
      <c r="G28" s="118"/>
      <c r="H28" s="90">
        <f>SUM(H26:H27)</f>
        <v>855883</v>
      </c>
      <c r="I28" s="118"/>
      <c r="J28" s="33">
        <f>SUM(J26:J27)</f>
        <v>1330823</v>
      </c>
      <c r="M28" s="179"/>
    </row>
    <row r="29" spans="1:13" ht="20.25" customHeight="1" thickTop="1">
      <c r="A29" s="144"/>
      <c r="B29" s="144"/>
      <c r="C29" s="144"/>
      <c r="D29" s="187"/>
      <c r="E29" s="187"/>
      <c r="F29" s="189"/>
      <c r="G29" s="187"/>
      <c r="H29" s="187"/>
      <c r="I29" s="187"/>
      <c r="J29" s="189"/>
    </row>
    <row r="30" spans="1:13" ht="20.25" customHeight="1">
      <c r="A30" s="143"/>
      <c r="B30" s="48"/>
      <c r="C30" s="143"/>
      <c r="D30" s="181"/>
      <c r="E30" s="145"/>
      <c r="F30" s="181"/>
      <c r="G30" s="118"/>
      <c r="H30" s="182"/>
      <c r="I30" s="16"/>
      <c r="J30" s="181"/>
    </row>
    <row r="31" spans="1:13" ht="20.25" customHeight="1">
      <c r="A31" s="144"/>
      <c r="B31" s="144"/>
      <c r="C31" s="143"/>
      <c r="D31" s="145"/>
      <c r="E31" s="145"/>
      <c r="F31" s="145"/>
      <c r="G31" s="145"/>
      <c r="H31" s="145"/>
      <c r="I31" s="145"/>
      <c r="J31" s="145"/>
    </row>
    <row r="32" spans="1:13" ht="20.25" customHeight="1">
      <c r="A32" s="144"/>
      <c r="B32" s="144"/>
      <c r="C32" s="143"/>
      <c r="D32" s="145"/>
      <c r="E32" s="145"/>
      <c r="F32" s="145"/>
      <c r="G32" s="145"/>
      <c r="H32" s="145"/>
      <c r="I32" s="145"/>
      <c r="J32" s="145"/>
    </row>
    <row r="33" spans="1:10" ht="20.25" customHeight="1">
      <c r="A33" s="144"/>
      <c r="B33" s="144"/>
      <c r="C33" s="143"/>
      <c r="D33" s="145"/>
      <c r="E33" s="145"/>
      <c r="F33" s="145"/>
      <c r="G33" s="145"/>
      <c r="H33" s="145"/>
      <c r="I33" s="145"/>
      <c r="J33" s="145"/>
    </row>
    <row r="34" spans="1:10" ht="20.25" customHeight="1">
      <c r="A34" s="144"/>
      <c r="B34" s="144"/>
      <c r="C34" s="143"/>
      <c r="D34" s="145"/>
      <c r="E34" s="145"/>
      <c r="F34" s="145"/>
      <c r="G34" s="145"/>
      <c r="H34" s="145"/>
      <c r="I34" s="145"/>
      <c r="J34" s="145"/>
    </row>
    <row r="35" spans="1:10" ht="20.25" customHeight="1">
      <c r="A35" s="144"/>
      <c r="B35" s="144"/>
      <c r="C35" s="143"/>
      <c r="D35" s="145"/>
      <c r="E35" s="145"/>
      <c r="F35" s="145"/>
      <c r="G35" s="145"/>
      <c r="H35" s="145"/>
      <c r="I35" s="145"/>
      <c r="J35" s="145"/>
    </row>
    <row r="36" spans="1:10" ht="20.25" customHeight="1">
      <c r="A36" s="144"/>
      <c r="B36" s="144"/>
      <c r="C36" s="143"/>
      <c r="D36" s="145"/>
      <c r="E36" s="145"/>
      <c r="F36" s="145"/>
      <c r="G36" s="145"/>
      <c r="H36" s="145"/>
      <c r="I36" s="145"/>
      <c r="J36" s="145"/>
    </row>
    <row r="37" spans="1:10" ht="20.25" customHeight="1">
      <c r="A37" s="144"/>
      <c r="B37" s="144"/>
      <c r="C37" s="143"/>
      <c r="D37" s="145"/>
      <c r="E37" s="145"/>
      <c r="F37" s="145"/>
      <c r="G37" s="145"/>
      <c r="H37" s="145"/>
      <c r="I37" s="145"/>
      <c r="J37" s="145"/>
    </row>
    <row r="38" spans="1:10" ht="20.25" customHeight="1">
      <c r="A38" s="144"/>
      <c r="B38" s="144"/>
      <c r="C38" s="143"/>
      <c r="D38" s="145"/>
      <c r="E38" s="145"/>
      <c r="F38" s="145"/>
      <c r="G38" s="145"/>
      <c r="H38" s="145"/>
      <c r="I38" s="145"/>
      <c r="J38" s="145"/>
    </row>
    <row r="39" spans="1:10" ht="20.25" customHeight="1">
      <c r="A39" s="144"/>
      <c r="B39" s="144"/>
      <c r="C39" s="143"/>
      <c r="D39" s="145"/>
      <c r="E39" s="145"/>
      <c r="F39" s="145"/>
      <c r="G39" s="145"/>
      <c r="H39" s="145"/>
      <c r="I39" s="145"/>
      <c r="J39" s="145"/>
    </row>
    <row r="40" spans="1:10" ht="20.25" customHeight="1">
      <c r="A40" s="144"/>
      <c r="B40" s="144"/>
      <c r="C40" s="143"/>
      <c r="D40" s="145"/>
      <c r="E40" s="145"/>
      <c r="F40" s="145"/>
      <c r="G40" s="145"/>
      <c r="H40" s="145"/>
      <c r="I40" s="145"/>
      <c r="J40" s="145"/>
    </row>
    <row r="41" spans="1:10" ht="20.25" customHeight="1">
      <c r="A41" s="144"/>
      <c r="B41" s="144"/>
      <c r="C41" s="143"/>
      <c r="D41" s="145"/>
      <c r="E41" s="145"/>
      <c r="F41" s="145"/>
      <c r="G41" s="145"/>
      <c r="H41" s="145"/>
      <c r="I41" s="145"/>
      <c r="J41" s="145"/>
    </row>
    <row r="42" spans="1:10" ht="23">
      <c r="A42" s="199" t="s">
        <v>0</v>
      </c>
      <c r="B42" s="199"/>
      <c r="C42" s="199"/>
      <c r="D42" s="199"/>
      <c r="E42" s="199"/>
      <c r="F42" s="199"/>
      <c r="G42" s="199"/>
      <c r="H42" s="199"/>
      <c r="I42" s="199"/>
      <c r="J42" s="199"/>
    </row>
    <row r="43" spans="1:10" ht="23">
      <c r="A43" s="199" t="s">
        <v>82</v>
      </c>
      <c r="B43" s="199"/>
      <c r="C43" s="199"/>
      <c r="D43" s="199"/>
      <c r="E43" s="199"/>
      <c r="F43" s="199"/>
      <c r="G43" s="199"/>
      <c r="H43" s="199"/>
      <c r="I43" s="199"/>
      <c r="J43" s="199"/>
    </row>
    <row r="44" spans="1:10" ht="23">
      <c r="A44" s="199" t="str">
        <f>A3</f>
        <v>สำหรับงวดเก้าเดือนสิ้นสุดวันที่ 30 กันยายน 2565</v>
      </c>
      <c r="B44" s="199"/>
      <c r="C44" s="199"/>
      <c r="D44" s="199"/>
      <c r="E44" s="199"/>
      <c r="F44" s="199"/>
      <c r="G44" s="199"/>
      <c r="H44" s="199"/>
      <c r="I44" s="199"/>
      <c r="J44" s="199"/>
    </row>
    <row r="45" spans="1:10" ht="23">
      <c r="A45" s="199" t="s">
        <v>6</v>
      </c>
      <c r="B45" s="199"/>
      <c r="C45" s="199"/>
      <c r="D45" s="199"/>
      <c r="E45" s="199"/>
      <c r="F45" s="199"/>
      <c r="G45" s="199"/>
      <c r="H45" s="199"/>
      <c r="I45" s="199"/>
      <c r="J45" s="199"/>
    </row>
    <row r="46" spans="1:10">
      <c r="A46" s="200" t="s">
        <v>2</v>
      </c>
      <c r="B46" s="200"/>
      <c r="C46" s="200"/>
      <c r="D46" s="200"/>
      <c r="E46" s="200"/>
      <c r="F46" s="200"/>
      <c r="G46" s="200"/>
      <c r="H46" s="200"/>
      <c r="I46" s="200"/>
      <c r="J46" s="200"/>
    </row>
    <row r="47" spans="1:10" ht="6" customHeight="1">
      <c r="A47" s="143"/>
      <c r="B47" s="143"/>
      <c r="C47" s="143"/>
      <c r="D47" s="143"/>
      <c r="E47" s="143"/>
      <c r="F47" s="143"/>
      <c r="G47" s="143"/>
      <c r="H47" s="143"/>
      <c r="I47" s="143"/>
      <c r="J47" s="143"/>
    </row>
    <row r="48" spans="1:10" ht="20.25" customHeight="1">
      <c r="A48" s="143"/>
      <c r="B48" s="187" t="s">
        <v>3</v>
      </c>
      <c r="C48" s="143"/>
      <c r="D48" s="201" t="s">
        <v>4</v>
      </c>
      <c r="E48" s="201"/>
      <c r="F48" s="201"/>
      <c r="G48" s="144"/>
      <c r="H48" s="201" t="s">
        <v>5</v>
      </c>
      <c r="I48" s="201"/>
      <c r="J48" s="201"/>
    </row>
    <row r="49" spans="1:13" ht="20.25" customHeight="1">
      <c r="A49" s="143"/>
      <c r="B49" s="143"/>
      <c r="C49" s="143"/>
      <c r="D49" s="189">
        <v>2565</v>
      </c>
      <c r="E49" s="189"/>
      <c r="F49" s="189">
        <v>2564</v>
      </c>
      <c r="G49" s="187"/>
      <c r="H49" s="189">
        <v>2565</v>
      </c>
      <c r="I49" s="189"/>
      <c r="J49" s="189">
        <v>2564</v>
      </c>
    </row>
    <row r="50" spans="1:13" ht="20.25" customHeight="1">
      <c r="A50" s="148" t="s">
        <v>160</v>
      </c>
      <c r="B50" s="143"/>
      <c r="C50" s="143"/>
      <c r="D50" s="10"/>
      <c r="E50" s="10"/>
      <c r="F50" s="10"/>
      <c r="G50" s="10"/>
      <c r="H50" s="10"/>
      <c r="I50" s="10"/>
      <c r="J50" s="10"/>
    </row>
    <row r="51" spans="1:13" ht="20.25" customHeight="1">
      <c r="A51" s="148" t="s">
        <v>83</v>
      </c>
      <c r="B51" s="143"/>
      <c r="C51" s="143"/>
      <c r="D51" s="10"/>
      <c r="E51" s="10"/>
      <c r="F51" s="10"/>
      <c r="G51" s="10"/>
      <c r="H51" s="10"/>
      <c r="I51" s="10"/>
      <c r="J51" s="10"/>
    </row>
    <row r="52" spans="1:13" ht="20.25" customHeight="1">
      <c r="A52" s="149" t="s">
        <v>84</v>
      </c>
      <c r="B52" s="143"/>
      <c r="C52" s="143"/>
      <c r="D52" s="10"/>
      <c r="E52" s="10"/>
      <c r="F52" s="10"/>
      <c r="G52" s="10"/>
      <c r="H52" s="10"/>
      <c r="I52" s="10"/>
      <c r="J52" s="10"/>
    </row>
    <row r="53" spans="1:13" ht="20.25" customHeight="1">
      <c r="A53" s="150" t="s">
        <v>85</v>
      </c>
      <c r="B53" s="143"/>
      <c r="C53" s="143"/>
      <c r="D53" s="10"/>
      <c r="E53" s="10"/>
      <c r="F53" s="72"/>
      <c r="G53" s="72"/>
      <c r="H53" s="72"/>
      <c r="I53" s="72"/>
      <c r="J53" s="72"/>
    </row>
    <row r="54" spans="1:13" ht="20.25" customHeight="1">
      <c r="A54" s="151" t="s">
        <v>86</v>
      </c>
      <c r="B54" s="143"/>
      <c r="C54" s="143"/>
      <c r="D54" s="76">
        <v>15361</v>
      </c>
      <c r="E54" s="10"/>
      <c r="F54" s="76">
        <v>12235</v>
      </c>
      <c r="G54" s="146"/>
      <c r="H54" s="49">
        <v>0</v>
      </c>
      <c r="I54" s="146"/>
      <c r="J54" s="49">
        <v>0</v>
      </c>
      <c r="M54" s="184"/>
    </row>
    <row r="55" spans="1:13" ht="20.25" customHeight="1" thickBot="1">
      <c r="A55" s="148" t="s">
        <v>87</v>
      </c>
      <c r="B55" s="143"/>
      <c r="C55" s="143"/>
      <c r="D55" s="90">
        <f>SUM(D54,D28)</f>
        <v>872936</v>
      </c>
      <c r="E55" s="9"/>
      <c r="F55" s="33">
        <f>SUM(F54,F28)</f>
        <v>1468277</v>
      </c>
      <c r="G55" s="9"/>
      <c r="H55" s="90">
        <f>SUM(H54,H28)</f>
        <v>855883</v>
      </c>
      <c r="I55" s="9"/>
      <c r="J55" s="33">
        <f>SUM(J54,J28)</f>
        <v>1330823</v>
      </c>
      <c r="M55" s="184"/>
    </row>
    <row r="56" spans="1:13" ht="20.25" customHeight="1" thickTop="1">
      <c r="A56" s="150"/>
      <c r="B56" s="143"/>
      <c r="C56" s="143"/>
      <c r="D56" s="152"/>
      <c r="E56" s="143"/>
      <c r="F56" s="10"/>
      <c r="G56" s="143"/>
      <c r="H56" s="143"/>
      <c r="I56" s="143"/>
      <c r="J56" s="143"/>
    </row>
    <row r="57" spans="1:13" ht="20.25" customHeight="1">
      <c r="A57" s="144" t="s">
        <v>161</v>
      </c>
      <c r="B57" s="144"/>
      <c r="C57" s="143"/>
      <c r="D57" s="118"/>
      <c r="E57" s="118"/>
      <c r="F57" s="118"/>
      <c r="G57" s="118"/>
      <c r="H57" s="6"/>
      <c r="I57" s="118"/>
      <c r="J57" s="6"/>
    </row>
    <row r="58" spans="1:13" ht="20.25" customHeight="1">
      <c r="A58" s="186" t="s">
        <v>88</v>
      </c>
      <c r="B58" s="147"/>
      <c r="C58" s="143"/>
      <c r="D58" s="76">
        <f>D28-D59</f>
        <v>840284</v>
      </c>
      <c r="E58" s="10"/>
      <c r="F58" s="10">
        <v>1437708</v>
      </c>
      <c r="G58" s="10"/>
      <c r="H58" s="10">
        <f>H55</f>
        <v>855883</v>
      </c>
      <c r="I58" s="16"/>
      <c r="J58" s="10">
        <f>J55</f>
        <v>1330823</v>
      </c>
      <c r="M58" s="184"/>
    </row>
    <row r="59" spans="1:13" ht="20.25" customHeight="1">
      <c r="A59" s="198" t="s">
        <v>89</v>
      </c>
      <c r="B59" s="198"/>
      <c r="C59" s="143"/>
      <c r="D59" s="76">
        <v>17291</v>
      </c>
      <c r="E59" s="10"/>
      <c r="F59" s="76">
        <v>18334</v>
      </c>
      <c r="G59" s="10"/>
      <c r="H59" s="49">
        <v>0</v>
      </c>
      <c r="I59" s="16"/>
      <c r="J59" s="49">
        <v>0</v>
      </c>
      <c r="M59" s="184"/>
    </row>
    <row r="60" spans="1:13" ht="20.25" customHeight="1" thickBot="1">
      <c r="A60" s="186"/>
      <c r="B60" s="147"/>
      <c r="C60" s="143"/>
      <c r="D60" s="90">
        <f>SUM(D58:D59)</f>
        <v>857575</v>
      </c>
      <c r="E60" s="10">
        <f>SUM(E58:E59)</f>
        <v>0</v>
      </c>
      <c r="F60" s="33">
        <f>SUM(F58:F59)</f>
        <v>1456042</v>
      </c>
      <c r="G60" s="10">
        <f>SUM(G58:G59)</f>
        <v>0</v>
      </c>
      <c r="H60" s="33">
        <f>SUM(H58:H59)</f>
        <v>855883</v>
      </c>
      <c r="I60" s="49"/>
      <c r="J60" s="33">
        <f>SUM(J58:J59)</f>
        <v>1330823</v>
      </c>
    </row>
    <row r="61" spans="1:13" ht="20.25" customHeight="1" thickTop="1">
      <c r="A61" s="186"/>
      <c r="B61" s="147"/>
      <c r="C61" s="143"/>
      <c r="D61" s="10"/>
      <c r="E61" s="10"/>
      <c r="F61" s="49"/>
      <c r="G61" s="10"/>
      <c r="H61" s="49"/>
      <c r="I61" s="16"/>
      <c r="J61" s="49"/>
    </row>
    <row r="62" spans="1:13" ht="20.25" customHeight="1">
      <c r="A62" s="148" t="s">
        <v>158</v>
      </c>
      <c r="B62" s="147"/>
      <c r="C62" s="143"/>
      <c r="D62" s="10"/>
      <c r="E62" s="10"/>
      <c r="F62" s="49"/>
      <c r="G62" s="10"/>
      <c r="H62" s="49"/>
      <c r="I62" s="16"/>
      <c r="J62" s="49"/>
    </row>
    <row r="63" spans="1:13" ht="20.25" customHeight="1">
      <c r="A63" s="150" t="s">
        <v>88</v>
      </c>
      <c r="B63" s="147"/>
      <c r="C63" s="143"/>
      <c r="D63" s="76">
        <f>D55-D64</f>
        <v>855645</v>
      </c>
      <c r="E63" s="10"/>
      <c r="F63" s="10">
        <v>1449943</v>
      </c>
      <c r="G63" s="10"/>
      <c r="H63" s="10">
        <f>H55</f>
        <v>855883</v>
      </c>
      <c r="I63" s="16"/>
      <c r="J63" s="10">
        <f>J55</f>
        <v>1330823</v>
      </c>
      <c r="M63" s="184"/>
    </row>
    <row r="64" spans="1:13" ht="20.25" customHeight="1">
      <c r="A64" s="150" t="s">
        <v>89</v>
      </c>
      <c r="B64" s="147"/>
      <c r="C64" s="143"/>
      <c r="D64" s="76">
        <v>17291</v>
      </c>
      <c r="E64" s="10"/>
      <c r="F64" s="76">
        <v>18334</v>
      </c>
      <c r="G64" s="10"/>
      <c r="H64" s="49">
        <v>0</v>
      </c>
      <c r="I64" s="16"/>
      <c r="J64" s="49">
        <v>0</v>
      </c>
      <c r="M64" s="184"/>
    </row>
    <row r="65" spans="1:10" ht="20.25" customHeight="1" thickBot="1">
      <c r="A65" s="186"/>
      <c r="B65" s="147"/>
      <c r="C65" s="143"/>
      <c r="D65" s="90">
        <f>SUM(D63:D64)</f>
        <v>872936</v>
      </c>
      <c r="E65" s="10"/>
      <c r="F65" s="33">
        <f>SUM(F63:F64)</f>
        <v>1468277</v>
      </c>
      <c r="G65" s="10"/>
      <c r="H65" s="33">
        <f>SUM(H63:H64)</f>
        <v>855883</v>
      </c>
      <c r="I65" s="49"/>
      <c r="J65" s="33">
        <f>SUM(J63:J64)</f>
        <v>1330823</v>
      </c>
    </row>
    <row r="66" spans="1:10" ht="20.25" customHeight="1" thickTop="1">
      <c r="A66" s="143"/>
      <c r="B66" s="143"/>
      <c r="C66" s="143"/>
      <c r="D66" s="143"/>
      <c r="E66" s="143"/>
      <c r="F66" s="143"/>
      <c r="G66" s="143"/>
      <c r="H66" s="143"/>
      <c r="I66" s="143"/>
      <c r="J66" s="143"/>
    </row>
    <row r="67" spans="1:10" ht="20.25" customHeight="1">
      <c r="A67" s="144" t="s">
        <v>159</v>
      </c>
      <c r="B67" s="147"/>
      <c r="C67" s="153" t="s">
        <v>90</v>
      </c>
      <c r="D67" s="116">
        <f>+D58/D68</f>
        <v>1.4370854811070028</v>
      </c>
      <c r="E67" s="17"/>
      <c r="F67" s="154">
        <f>+F58/F68</f>
        <v>2.4588226038712944</v>
      </c>
      <c r="G67" s="17"/>
      <c r="H67" s="116">
        <f>H28/H68</f>
        <v>1.4637634809496609</v>
      </c>
      <c r="I67" s="17"/>
      <c r="J67" s="154">
        <f>J28/J68</f>
        <v>2.2760238338743384</v>
      </c>
    </row>
    <row r="68" spans="1:10" ht="20.25" customHeight="1">
      <c r="A68" s="144" t="s">
        <v>91</v>
      </c>
      <c r="B68" s="144"/>
      <c r="C68" s="153" t="s">
        <v>92</v>
      </c>
      <c r="D68" s="10">
        <v>584714</v>
      </c>
      <c r="E68" s="5"/>
      <c r="F68" s="10">
        <v>584714</v>
      </c>
      <c r="G68" s="5"/>
      <c r="H68" s="10">
        <v>584714</v>
      </c>
      <c r="I68" s="5"/>
      <c r="J68" s="10">
        <v>584714</v>
      </c>
    </row>
    <row r="69" spans="1:10" ht="20.25" customHeight="1">
      <c r="A69" s="143"/>
      <c r="B69" s="143"/>
      <c r="C69" s="143"/>
      <c r="D69" s="143"/>
      <c r="E69" s="143"/>
      <c r="F69" s="143"/>
      <c r="G69" s="143"/>
      <c r="H69" s="143"/>
      <c r="I69" s="143"/>
      <c r="J69" s="143"/>
    </row>
    <row r="70" spans="1:10" ht="20.25" customHeight="1">
      <c r="A70" s="143"/>
      <c r="B70" s="143"/>
      <c r="C70" s="143"/>
      <c r="D70" s="143"/>
      <c r="E70" s="143"/>
      <c r="F70" s="143"/>
      <c r="G70" s="143"/>
      <c r="H70" s="143"/>
      <c r="I70" s="143"/>
      <c r="J70" s="143"/>
    </row>
    <row r="71" spans="1:10" ht="20.25" customHeight="1">
      <c r="A71" s="143"/>
      <c r="B71" s="143"/>
      <c r="C71" s="143"/>
      <c r="D71" s="143"/>
      <c r="E71" s="143"/>
      <c r="F71" s="143"/>
      <c r="G71" s="143"/>
      <c r="H71" s="143"/>
      <c r="I71" s="143"/>
      <c r="J71" s="143"/>
    </row>
    <row r="72" spans="1:10" ht="20.25" customHeight="1">
      <c r="A72" s="143"/>
      <c r="B72" s="143"/>
      <c r="C72" s="143"/>
      <c r="D72" s="143"/>
      <c r="E72" s="143"/>
      <c r="F72" s="143"/>
      <c r="G72" s="143"/>
      <c r="H72" s="143"/>
      <c r="I72" s="143"/>
      <c r="J72" s="143"/>
    </row>
    <row r="73" spans="1:10" ht="20.25" customHeight="1">
      <c r="A73" s="143"/>
      <c r="B73" s="143"/>
      <c r="C73" s="143"/>
      <c r="D73" s="143"/>
      <c r="E73" s="143"/>
      <c r="F73" s="143"/>
      <c r="G73" s="143"/>
      <c r="H73" s="143"/>
      <c r="I73" s="143"/>
      <c r="J73" s="143"/>
    </row>
    <row r="74" spans="1:10" ht="20.25" customHeight="1">
      <c r="A74" s="143"/>
      <c r="B74" s="143"/>
      <c r="C74" s="143"/>
      <c r="D74" s="143"/>
      <c r="E74" s="143"/>
      <c r="F74" s="143"/>
      <c r="G74" s="143"/>
      <c r="H74" s="143"/>
      <c r="I74" s="143"/>
      <c r="J74" s="143"/>
    </row>
    <row r="75" spans="1:10" ht="23.15" customHeight="1">
      <c r="A75" s="143"/>
      <c r="B75" s="143"/>
      <c r="C75" s="143"/>
      <c r="D75" s="143"/>
      <c r="E75" s="143"/>
      <c r="F75" s="143"/>
      <c r="G75" s="143"/>
      <c r="H75" s="143"/>
      <c r="I75" s="143"/>
      <c r="J75" s="143"/>
    </row>
    <row r="76" spans="1:10">
      <c r="A76" s="143"/>
      <c r="B76" s="143"/>
      <c r="C76" s="143"/>
      <c r="D76" s="143"/>
      <c r="E76" s="143"/>
      <c r="F76" s="143"/>
      <c r="G76" s="143"/>
      <c r="H76" s="143"/>
      <c r="I76" s="143"/>
      <c r="J76" s="143"/>
    </row>
    <row r="77" spans="1:10">
      <c r="A77" s="143"/>
      <c r="B77" s="143"/>
      <c r="C77" s="143"/>
      <c r="D77" s="143"/>
      <c r="E77" s="143"/>
      <c r="F77" s="143"/>
      <c r="G77" s="143"/>
      <c r="H77" s="143"/>
      <c r="I77" s="143"/>
      <c r="J77" s="143"/>
    </row>
    <row r="78" spans="1:10">
      <c r="A78" s="143"/>
      <c r="B78" s="143"/>
      <c r="C78" s="143"/>
      <c r="D78" s="143"/>
      <c r="E78" s="143"/>
      <c r="F78" s="143"/>
      <c r="G78" s="143"/>
      <c r="H78" s="143"/>
      <c r="I78" s="143"/>
      <c r="J78" s="143"/>
    </row>
    <row r="79" spans="1:10">
      <c r="A79" s="143"/>
      <c r="B79" s="143"/>
      <c r="C79" s="143"/>
      <c r="D79" s="143"/>
      <c r="E79" s="143"/>
      <c r="F79" s="143"/>
      <c r="G79" s="143"/>
      <c r="H79" s="143"/>
      <c r="I79" s="143"/>
      <c r="J79" s="143"/>
    </row>
    <row r="80" spans="1:10">
      <c r="A80" s="143"/>
      <c r="B80" s="143"/>
      <c r="C80" s="143"/>
      <c r="D80" s="143"/>
      <c r="E80" s="143"/>
      <c r="F80" s="143"/>
      <c r="G80" s="143"/>
      <c r="H80" s="143"/>
      <c r="I80" s="143"/>
      <c r="J80" s="143"/>
    </row>
    <row r="81" spans="1:10">
      <c r="B81" s="143"/>
      <c r="C81" s="143"/>
      <c r="D81" s="143"/>
      <c r="E81" s="143"/>
      <c r="F81" s="143"/>
      <c r="G81" s="143"/>
      <c r="H81" s="143"/>
      <c r="I81" s="143"/>
      <c r="J81" s="143"/>
    </row>
    <row r="82" spans="1:10">
      <c r="A82" s="155" t="s">
        <v>28</v>
      </c>
    </row>
  </sheetData>
  <mergeCells count="15">
    <mergeCell ref="A59:B59"/>
    <mergeCell ref="A42:J42"/>
    <mergeCell ref="A43:J43"/>
    <mergeCell ref="A44:J44"/>
    <mergeCell ref="A45:J45"/>
    <mergeCell ref="A46:J46"/>
    <mergeCell ref="D48:F48"/>
    <mergeCell ref="H48:J48"/>
    <mergeCell ref="D7:F7"/>
    <mergeCell ref="H7:J7"/>
    <mergeCell ref="A1:J1"/>
    <mergeCell ref="A2:J2"/>
    <mergeCell ref="A3:J3"/>
    <mergeCell ref="A4:J4"/>
    <mergeCell ref="A5:J5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AA29"/>
  <sheetViews>
    <sheetView topLeftCell="A22" zoomScaleNormal="100" zoomScaleSheetLayoutView="100" workbookViewId="0">
      <selection activeCell="M24" sqref="M24"/>
    </sheetView>
  </sheetViews>
  <sheetFormatPr defaultColWidth="9.09765625" defaultRowHeight="21.65" customHeight="1"/>
  <cols>
    <col min="1" max="1" width="46.09765625" customWidth="1"/>
    <col min="2" max="2" width="9.3984375" customWidth="1"/>
    <col min="3" max="3" width="1.69921875" customWidth="1"/>
    <col min="4" max="4" width="9.09765625" customWidth="1"/>
    <col min="5" max="6" width="1.69921875" customWidth="1"/>
    <col min="7" max="7" width="9.09765625" customWidth="1"/>
    <col min="8" max="8" width="1.69921875" customWidth="1"/>
    <col min="9" max="9" width="1" customWidth="1"/>
    <col min="10" max="10" width="8.09765625" customWidth="1"/>
    <col min="11" max="12" width="1" customWidth="1"/>
    <col min="13" max="13" width="10" customWidth="1"/>
    <col min="14" max="14" width="1" customWidth="1"/>
    <col min="15" max="15" width="2.69921875" customWidth="1"/>
    <col min="16" max="16" width="18.3984375" customWidth="1"/>
    <col min="17" max="17" width="2.69921875" customWidth="1"/>
    <col min="18" max="18" width="1.3984375" customWidth="1"/>
    <col min="19" max="19" width="1.69921875" customWidth="1"/>
    <col min="20" max="20" width="9.69921875" customWidth="1"/>
    <col min="21" max="21" width="1.69921875" customWidth="1"/>
    <col min="22" max="22" width="1" customWidth="1"/>
    <col min="23" max="23" width="9.09765625" customWidth="1"/>
    <col min="24" max="24" width="1" customWidth="1"/>
    <col min="25" max="25" width="1.3984375" customWidth="1"/>
    <col min="26" max="26" width="10.8984375" customWidth="1"/>
    <col min="27" max="27" width="1.3984375" customWidth="1"/>
  </cols>
  <sheetData>
    <row r="1" spans="1:27" ht="23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</row>
    <row r="2" spans="1:27" ht="23">
      <c r="A2" s="202" t="s">
        <v>93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</row>
    <row r="3" spans="1:27" ht="23">
      <c r="A3" s="202" t="s">
        <v>4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</row>
    <row r="4" spans="1:27" ht="23">
      <c r="A4" s="202" t="s">
        <v>171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</row>
    <row r="5" spans="1:27" ht="23">
      <c r="A5" s="202" t="s">
        <v>6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</row>
    <row r="6" spans="1:27" ht="21.5">
      <c r="A6" s="203" t="s">
        <v>2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</row>
    <row r="7" spans="1:27" ht="6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1"/>
    </row>
    <row r="8" spans="1:27" ht="20.25" customHeight="1">
      <c r="A8" s="50"/>
      <c r="B8" s="51" t="s">
        <v>3</v>
      </c>
      <c r="C8" s="204" t="s">
        <v>94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5" t="s">
        <v>95</v>
      </c>
      <c r="T8" s="205"/>
      <c r="U8" s="205"/>
      <c r="V8" s="205" t="s">
        <v>96</v>
      </c>
      <c r="W8" s="205"/>
      <c r="X8" s="205"/>
      <c r="Y8" s="205" t="s">
        <v>95</v>
      </c>
      <c r="Z8" s="205"/>
      <c r="AA8" s="205"/>
    </row>
    <row r="9" spans="1:27" ht="20.25" customHeight="1">
      <c r="A9" s="50"/>
      <c r="B9" s="50"/>
      <c r="C9" s="205" t="s">
        <v>97</v>
      </c>
      <c r="D9" s="205"/>
      <c r="E9" s="205"/>
      <c r="F9" s="205" t="s">
        <v>98</v>
      </c>
      <c r="G9" s="205"/>
      <c r="H9" s="205"/>
      <c r="I9" s="204" t="s">
        <v>60</v>
      </c>
      <c r="J9" s="204"/>
      <c r="K9" s="204"/>
      <c r="L9" s="204"/>
      <c r="M9" s="204"/>
      <c r="N9" s="50"/>
      <c r="O9" s="206" t="s">
        <v>64</v>
      </c>
      <c r="P9" s="206"/>
      <c r="Q9" s="206"/>
      <c r="R9" s="206"/>
      <c r="S9" s="205" t="s">
        <v>52</v>
      </c>
      <c r="T9" s="205"/>
      <c r="U9" s="205"/>
      <c r="V9" s="205" t="s">
        <v>99</v>
      </c>
      <c r="W9" s="205"/>
      <c r="X9" s="205"/>
      <c r="Y9" s="205" t="s">
        <v>52</v>
      </c>
      <c r="Z9" s="205"/>
      <c r="AA9" s="205"/>
    </row>
    <row r="10" spans="1:27" ht="20.25" customHeight="1">
      <c r="A10" s="53"/>
      <c r="B10" s="53"/>
      <c r="C10" s="205" t="s">
        <v>100</v>
      </c>
      <c r="D10" s="205"/>
      <c r="E10" s="205"/>
      <c r="F10" s="205" t="s">
        <v>101</v>
      </c>
      <c r="G10" s="205"/>
      <c r="H10" s="205"/>
      <c r="I10" s="205" t="s">
        <v>61</v>
      </c>
      <c r="J10" s="205"/>
      <c r="K10" s="205"/>
      <c r="L10" s="205" t="s">
        <v>102</v>
      </c>
      <c r="M10" s="205"/>
      <c r="N10" s="205"/>
      <c r="O10" s="104"/>
      <c r="P10" s="91" t="s">
        <v>103</v>
      </c>
      <c r="Q10" s="91"/>
      <c r="R10" s="91"/>
      <c r="S10" s="205" t="s">
        <v>104</v>
      </c>
      <c r="T10" s="205"/>
      <c r="U10" s="205"/>
      <c r="V10" s="205" t="s">
        <v>105</v>
      </c>
      <c r="W10" s="205"/>
      <c r="X10" s="205"/>
      <c r="Y10" s="53"/>
      <c r="Z10" s="53"/>
      <c r="AA10" s="53"/>
    </row>
    <row r="11" spans="1:27" ht="20.25" customHeight="1">
      <c r="A11" s="53"/>
      <c r="B11" s="53"/>
      <c r="C11" s="53"/>
      <c r="D11" s="53"/>
      <c r="E11" s="53"/>
      <c r="F11" s="205"/>
      <c r="G11" s="205"/>
      <c r="H11" s="205"/>
      <c r="I11" s="51"/>
      <c r="J11" s="51" t="s">
        <v>106</v>
      </c>
      <c r="K11" s="51"/>
      <c r="L11" s="53"/>
      <c r="M11" s="53"/>
      <c r="N11" s="53"/>
      <c r="O11" s="104"/>
      <c r="P11" s="93" t="s">
        <v>107</v>
      </c>
      <c r="Q11" s="93"/>
      <c r="R11" s="93"/>
      <c r="S11" s="51"/>
      <c r="T11" s="53"/>
      <c r="U11" s="53"/>
      <c r="V11" s="53"/>
      <c r="W11" s="53"/>
      <c r="X11" s="53"/>
      <c r="Y11" s="53"/>
      <c r="Z11" s="53"/>
      <c r="AA11" s="69"/>
    </row>
    <row r="12" spans="1:27" ht="20.25" customHeight="1">
      <c r="A12" s="53"/>
      <c r="B12" s="53"/>
      <c r="C12" s="53"/>
      <c r="D12" s="53"/>
      <c r="E12" s="53"/>
      <c r="F12" s="51"/>
      <c r="G12" s="51"/>
      <c r="H12" s="51"/>
      <c r="I12" s="205" t="s">
        <v>108</v>
      </c>
      <c r="J12" s="205"/>
      <c r="K12" s="205"/>
      <c r="L12" s="53"/>
      <c r="M12" s="53"/>
      <c r="N12" s="53"/>
      <c r="O12" s="104"/>
      <c r="P12" s="93" t="s">
        <v>109</v>
      </c>
      <c r="Q12" s="93"/>
      <c r="R12" s="93"/>
      <c r="S12" s="51"/>
      <c r="T12" s="53"/>
      <c r="U12" s="53"/>
      <c r="V12" s="53"/>
      <c r="W12" s="53"/>
      <c r="X12" s="53"/>
      <c r="Y12" s="53"/>
      <c r="Z12" s="53"/>
      <c r="AA12" s="69"/>
    </row>
    <row r="13" spans="1:27" ht="20.25" customHeight="1">
      <c r="A13" s="53"/>
      <c r="B13" s="53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3"/>
      <c r="AA13" s="52"/>
    </row>
    <row r="14" spans="1:27" ht="20.25" customHeight="1">
      <c r="A14" s="54" t="s">
        <v>110</v>
      </c>
      <c r="B14" s="53"/>
      <c r="C14" s="55"/>
      <c r="D14" s="56">
        <v>1754142</v>
      </c>
      <c r="E14" s="57"/>
      <c r="F14" s="57"/>
      <c r="G14" s="85">
        <v>-43570</v>
      </c>
      <c r="H14" s="57"/>
      <c r="I14" s="57"/>
      <c r="J14" s="56">
        <v>175415</v>
      </c>
      <c r="K14" s="58"/>
      <c r="L14" s="58"/>
      <c r="M14" s="87">
        <v>8846011</v>
      </c>
      <c r="N14" s="59"/>
      <c r="O14" s="59"/>
      <c r="P14" s="73">
        <v>-59318</v>
      </c>
      <c r="Q14" s="94"/>
      <c r="R14" s="94"/>
      <c r="S14" s="59"/>
      <c r="T14" s="85">
        <f>SUM(D14:Q14)</f>
        <v>10672680</v>
      </c>
      <c r="U14" s="59"/>
      <c r="V14" s="59"/>
      <c r="W14" s="87">
        <v>93542</v>
      </c>
      <c r="X14" s="59"/>
      <c r="Y14" s="59"/>
      <c r="Z14" s="87">
        <f>SUM(T14:W14)</f>
        <v>10766222</v>
      </c>
      <c r="AA14" s="52"/>
    </row>
    <row r="15" spans="1:27" ht="20.25" customHeight="1">
      <c r="A15" s="54" t="s">
        <v>111</v>
      </c>
      <c r="B15" s="55">
        <v>17</v>
      </c>
      <c r="C15" s="55"/>
      <c r="D15" s="60">
        <v>0</v>
      </c>
      <c r="E15" s="61"/>
      <c r="F15" s="61"/>
      <c r="G15" s="60">
        <v>0</v>
      </c>
      <c r="H15" s="61"/>
      <c r="I15" s="61"/>
      <c r="J15" s="60">
        <v>0</v>
      </c>
      <c r="K15" s="58"/>
      <c r="L15" s="58"/>
      <c r="M15" s="85">
        <v>-1052485</v>
      </c>
      <c r="N15" s="59"/>
      <c r="O15" s="59"/>
      <c r="P15" s="96">
        <v>0</v>
      </c>
      <c r="Q15" s="94"/>
      <c r="R15" s="94"/>
      <c r="S15" s="59"/>
      <c r="T15" s="85">
        <f>SUM(D15:Q15)</f>
        <v>-1052485</v>
      </c>
      <c r="U15" s="59"/>
      <c r="V15" s="59"/>
      <c r="W15" s="60">
        <v>0</v>
      </c>
      <c r="X15" s="59"/>
      <c r="Y15" s="59"/>
      <c r="Z15" s="85">
        <f>SUM(T15:W15)</f>
        <v>-1052485</v>
      </c>
      <c r="AA15" s="52"/>
    </row>
    <row r="16" spans="1:27" ht="20.25" customHeight="1">
      <c r="A16" s="54" t="s">
        <v>112</v>
      </c>
      <c r="B16" s="55">
        <v>17</v>
      </c>
      <c r="C16" s="55"/>
      <c r="D16" s="60">
        <v>0</v>
      </c>
      <c r="E16" s="61"/>
      <c r="F16" s="61"/>
      <c r="G16" s="60">
        <v>0</v>
      </c>
      <c r="H16" s="61"/>
      <c r="I16" s="61"/>
      <c r="J16" s="60">
        <v>0</v>
      </c>
      <c r="K16" s="58"/>
      <c r="L16" s="58"/>
      <c r="M16" s="60">
        <v>0</v>
      </c>
      <c r="N16" s="59"/>
      <c r="O16" s="59"/>
      <c r="P16" s="96">
        <v>0</v>
      </c>
      <c r="Q16" s="94"/>
      <c r="R16" s="94"/>
      <c r="S16" s="59"/>
      <c r="T16" s="97">
        <v>0</v>
      </c>
      <c r="U16" s="59"/>
      <c r="V16" s="59"/>
      <c r="W16" s="85">
        <v>-17763</v>
      </c>
      <c r="X16" s="59"/>
      <c r="Y16" s="59"/>
      <c r="Z16" s="85">
        <f>SUM(T16:W16)</f>
        <v>-17763</v>
      </c>
      <c r="AA16" s="52"/>
    </row>
    <row r="17" spans="1:27" ht="20.25" customHeight="1">
      <c r="A17" s="54" t="s">
        <v>87</v>
      </c>
      <c r="B17" s="54"/>
      <c r="C17" s="55"/>
      <c r="D17" s="60">
        <v>0</v>
      </c>
      <c r="E17" s="61"/>
      <c r="F17" s="61"/>
      <c r="G17" s="60">
        <v>0</v>
      </c>
      <c r="H17" s="61"/>
      <c r="I17" s="61"/>
      <c r="J17" s="60">
        <v>0</v>
      </c>
      <c r="K17" s="62"/>
      <c r="L17" s="62"/>
      <c r="M17" s="87">
        <v>1437708</v>
      </c>
      <c r="N17" s="63"/>
      <c r="O17" s="63"/>
      <c r="P17" s="73">
        <v>12235</v>
      </c>
      <c r="Q17" s="94"/>
      <c r="R17" s="94"/>
      <c r="S17" s="63"/>
      <c r="T17" s="85">
        <f>SUM(D17:Q17)</f>
        <v>1449943</v>
      </c>
      <c r="U17" s="63"/>
      <c r="V17" s="63"/>
      <c r="W17" s="87">
        <v>18334</v>
      </c>
      <c r="X17" s="63"/>
      <c r="Y17" s="59"/>
      <c r="Z17" s="87">
        <f>SUM(T17:W17)</f>
        <v>1468277</v>
      </c>
      <c r="AA17" s="52"/>
    </row>
    <row r="18" spans="1:27" ht="20.25" customHeight="1" thickBot="1">
      <c r="A18" s="53" t="s">
        <v>172</v>
      </c>
      <c r="B18" s="53"/>
      <c r="C18" s="55"/>
      <c r="D18" s="64">
        <f>SUM(D14:D17)</f>
        <v>1754142</v>
      </c>
      <c r="E18" s="57"/>
      <c r="F18" s="57"/>
      <c r="G18" s="86">
        <f>SUM(G14:G17)</f>
        <v>-43570</v>
      </c>
      <c r="H18" s="57"/>
      <c r="I18" s="57"/>
      <c r="J18" s="64">
        <f>SUM(J14:J17)</f>
        <v>175415</v>
      </c>
      <c r="K18" s="58"/>
      <c r="L18" s="58"/>
      <c r="M18" s="88">
        <f>SUM(M14:M17)</f>
        <v>9231234</v>
      </c>
      <c r="N18" s="59"/>
      <c r="O18" s="59"/>
      <c r="P18" s="74">
        <f>SUM(P14:P17)</f>
        <v>-47083</v>
      </c>
      <c r="Q18" s="94"/>
      <c r="R18" s="94"/>
      <c r="S18" s="59"/>
      <c r="T18" s="88">
        <f>SUM(T14:T17)</f>
        <v>11070138</v>
      </c>
      <c r="U18" s="59"/>
      <c r="V18" s="59"/>
      <c r="W18" s="88">
        <f>SUM(W14:W17)</f>
        <v>94113</v>
      </c>
      <c r="X18" s="59"/>
      <c r="Y18" s="59"/>
      <c r="Z18" s="88">
        <f>SUM(Z14:Z17)</f>
        <v>11164251</v>
      </c>
      <c r="AA18" s="52"/>
    </row>
    <row r="19" spans="1:27" ht="20.25" customHeight="1" thickTop="1">
      <c r="A19" s="53"/>
      <c r="B19" s="53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107"/>
      <c r="N19" s="51"/>
      <c r="O19" s="51"/>
      <c r="P19" s="108"/>
      <c r="Q19" s="108"/>
      <c r="R19" s="51"/>
      <c r="S19" s="51"/>
      <c r="T19" s="107"/>
      <c r="U19" s="51"/>
      <c r="V19" s="51"/>
      <c r="W19" s="107"/>
      <c r="X19" s="51"/>
      <c r="Y19" s="51"/>
      <c r="Z19" s="109"/>
      <c r="AA19" s="52"/>
    </row>
    <row r="20" spans="1:27" ht="20.25" customHeight="1">
      <c r="A20" s="54" t="s">
        <v>113</v>
      </c>
      <c r="B20" s="53"/>
      <c r="C20" s="55"/>
      <c r="D20" s="56">
        <v>1754142</v>
      </c>
      <c r="E20" s="57"/>
      <c r="F20" s="57"/>
      <c r="G20" s="85">
        <v>-43570</v>
      </c>
      <c r="H20" s="57"/>
      <c r="I20" s="57"/>
      <c r="J20" s="56">
        <v>175415</v>
      </c>
      <c r="K20" s="58"/>
      <c r="L20" s="58"/>
      <c r="M20" s="87">
        <v>9375981</v>
      </c>
      <c r="N20" s="59"/>
      <c r="O20" s="59"/>
      <c r="P20" s="73">
        <v>-46726</v>
      </c>
      <c r="Q20" s="94"/>
      <c r="R20" s="94"/>
      <c r="S20" s="59"/>
      <c r="T20" s="85">
        <f>SUM(D20:Q20)</f>
        <v>11215242</v>
      </c>
      <c r="U20" s="59"/>
      <c r="V20" s="59"/>
      <c r="W20" s="87">
        <v>99842</v>
      </c>
      <c r="X20" s="59"/>
      <c r="Y20" s="59"/>
      <c r="Z20" s="87">
        <f>SUM(T20:W20)</f>
        <v>11315084</v>
      </c>
      <c r="AA20" s="52"/>
    </row>
    <row r="21" spans="1:27" ht="20.25" customHeight="1">
      <c r="A21" s="54" t="s">
        <v>111</v>
      </c>
      <c r="B21" s="55">
        <v>17</v>
      </c>
      <c r="C21" s="55"/>
      <c r="D21" s="60">
        <v>0</v>
      </c>
      <c r="E21" s="61"/>
      <c r="F21" s="61"/>
      <c r="G21" s="60">
        <v>0</v>
      </c>
      <c r="H21" s="61"/>
      <c r="I21" s="61"/>
      <c r="J21" s="60">
        <v>0</v>
      </c>
      <c r="K21" s="58"/>
      <c r="L21" s="58"/>
      <c r="M21" s="85">
        <v>-994014</v>
      </c>
      <c r="N21" s="59"/>
      <c r="O21" s="59"/>
      <c r="P21" s="96">
        <v>0</v>
      </c>
      <c r="Q21" s="94"/>
      <c r="R21" s="94"/>
      <c r="S21" s="59"/>
      <c r="T21" s="85">
        <f>SUM(D21:Q21)</f>
        <v>-994014</v>
      </c>
      <c r="U21" s="59"/>
      <c r="V21" s="59"/>
      <c r="W21" s="60">
        <v>0</v>
      </c>
      <c r="X21" s="59"/>
      <c r="Y21" s="59"/>
      <c r="Z21" s="85">
        <f>SUM(T21:W21)</f>
        <v>-994014</v>
      </c>
      <c r="AA21" s="52"/>
    </row>
    <row r="22" spans="1:27" ht="20.25" customHeight="1">
      <c r="A22" s="54" t="s">
        <v>112</v>
      </c>
      <c r="B22" s="55">
        <v>17</v>
      </c>
      <c r="C22" s="55"/>
      <c r="D22" s="60">
        <v>0</v>
      </c>
      <c r="E22" s="61"/>
      <c r="F22" s="61"/>
      <c r="G22" s="60">
        <v>0</v>
      </c>
      <c r="H22" s="61"/>
      <c r="I22" s="61"/>
      <c r="J22" s="60">
        <v>0</v>
      </c>
      <c r="K22" s="58"/>
      <c r="L22" s="58"/>
      <c r="M22" s="60">
        <v>0</v>
      </c>
      <c r="N22" s="59"/>
      <c r="O22" s="59"/>
      <c r="P22" s="96">
        <v>0</v>
      </c>
      <c r="Q22" s="94"/>
      <c r="R22" s="94"/>
      <c r="S22" s="59"/>
      <c r="T22" s="97">
        <v>0</v>
      </c>
      <c r="U22" s="59"/>
      <c r="V22" s="59"/>
      <c r="W22" s="85">
        <v>-24194</v>
      </c>
      <c r="X22" s="59"/>
      <c r="Y22" s="59"/>
      <c r="Z22" s="85">
        <f>SUM(T22:W22)</f>
        <v>-24194</v>
      </c>
      <c r="AA22" s="52"/>
    </row>
    <row r="23" spans="1:27" ht="20.25" customHeight="1">
      <c r="A23" s="54" t="s">
        <v>87</v>
      </c>
      <c r="B23" s="54"/>
      <c r="C23" s="55"/>
      <c r="D23" s="60">
        <v>0</v>
      </c>
      <c r="E23" s="61"/>
      <c r="F23" s="61"/>
      <c r="G23" s="60">
        <v>0</v>
      </c>
      <c r="H23" s="61"/>
      <c r="I23" s="61"/>
      <c r="J23" s="60">
        <v>0</v>
      </c>
      <c r="K23" s="62"/>
      <c r="L23" s="62"/>
      <c r="M23" s="85">
        <f>+กำไร9!D58</f>
        <v>840284</v>
      </c>
      <c r="N23" s="63"/>
      <c r="O23" s="63"/>
      <c r="P23" s="73">
        <f>+กำไร9!D54</f>
        <v>15361</v>
      </c>
      <c r="Q23" s="94"/>
      <c r="R23" s="94"/>
      <c r="S23" s="63"/>
      <c r="T23" s="85">
        <f>SUM(D23:Q23)</f>
        <v>855645</v>
      </c>
      <c r="U23" s="63"/>
      <c r="V23" s="63"/>
      <c r="W23" s="87">
        <f>+กำไร9!D64</f>
        <v>17291</v>
      </c>
      <c r="X23" s="63"/>
      <c r="Y23" s="59"/>
      <c r="Z23" s="85">
        <f>SUM(T23:W23)</f>
        <v>872936</v>
      </c>
      <c r="AA23" s="52"/>
    </row>
    <row r="24" spans="1:27" ht="20.25" customHeight="1" thickBot="1">
      <c r="A24" s="53" t="s">
        <v>173</v>
      </c>
      <c r="B24" s="53"/>
      <c r="C24" s="55"/>
      <c r="D24" s="64">
        <f>SUM(D20:D23)</f>
        <v>1754142</v>
      </c>
      <c r="E24" s="57"/>
      <c r="F24" s="57"/>
      <c r="G24" s="86">
        <f>SUM(G20:G23)</f>
        <v>-43570</v>
      </c>
      <c r="H24" s="57"/>
      <c r="I24" s="57"/>
      <c r="J24" s="64">
        <f>SUM(J20:J23)</f>
        <v>175415</v>
      </c>
      <c r="K24" s="58"/>
      <c r="L24" s="58"/>
      <c r="M24" s="88">
        <f>SUM(M20:M23)</f>
        <v>9222251</v>
      </c>
      <c r="N24" s="59"/>
      <c r="O24" s="59"/>
      <c r="P24" s="74">
        <f>SUM(P20:P23)</f>
        <v>-31365</v>
      </c>
      <c r="Q24" s="94"/>
      <c r="R24" s="94"/>
      <c r="S24" s="59"/>
      <c r="T24" s="88">
        <f>SUM(T20:T23)</f>
        <v>11076873</v>
      </c>
      <c r="U24" s="59"/>
      <c r="V24" s="59"/>
      <c r="W24" s="88">
        <f>SUM(W20:W23)</f>
        <v>92939</v>
      </c>
      <c r="X24" s="59"/>
      <c r="Y24" s="59"/>
      <c r="Z24" s="88">
        <f>SUM(Z20:Z23)</f>
        <v>11169812</v>
      </c>
      <c r="AA24" s="43"/>
    </row>
    <row r="25" spans="1:27" ht="20.25" customHeight="1" thickTop="1">
      <c r="A25" s="23"/>
      <c r="B25" s="23"/>
      <c r="C25" s="23"/>
      <c r="D25" s="23"/>
      <c r="E25" s="23"/>
      <c r="F25" s="23"/>
      <c r="G25" s="23"/>
      <c r="H25" s="23"/>
      <c r="I25" s="23"/>
      <c r="J25" s="110"/>
      <c r="K25" s="23"/>
      <c r="L25" s="23"/>
      <c r="M25" s="110"/>
      <c r="N25" s="23"/>
      <c r="O25" s="23"/>
      <c r="P25" s="111"/>
      <c r="Q25" s="23"/>
      <c r="R25" s="23"/>
      <c r="S25" s="23"/>
      <c r="T25" s="106"/>
      <c r="U25" s="23"/>
      <c r="V25" s="23"/>
      <c r="W25" s="106"/>
      <c r="X25" s="23"/>
      <c r="Y25" s="23"/>
      <c r="Z25" s="106"/>
      <c r="AA25" s="23"/>
    </row>
    <row r="26" spans="1:27" ht="20.25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87"/>
      <c r="N26" s="36"/>
      <c r="O26" s="36"/>
      <c r="P26" s="36"/>
      <c r="Q26" s="36"/>
      <c r="R26" s="36"/>
      <c r="S26" s="36"/>
      <c r="T26" s="112"/>
      <c r="U26" s="36"/>
      <c r="V26" s="36"/>
      <c r="W26" s="112"/>
      <c r="X26" s="36"/>
      <c r="Y26" s="36"/>
      <c r="Z26" s="112"/>
      <c r="AA26" s="23"/>
    </row>
    <row r="27" spans="1:27" ht="20.25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87"/>
      <c r="N27" s="36"/>
      <c r="O27" s="36"/>
      <c r="P27" s="36"/>
      <c r="Q27" s="36"/>
      <c r="R27" s="36"/>
      <c r="S27" s="36"/>
      <c r="T27" s="112"/>
      <c r="U27" s="36"/>
      <c r="V27" s="36"/>
      <c r="W27" s="112"/>
      <c r="X27" s="36"/>
      <c r="Y27" s="36"/>
      <c r="Z27" s="112"/>
      <c r="AA27" s="23"/>
    </row>
    <row r="28" spans="1:27" ht="20.25" customHeight="1">
      <c r="A28" s="2" t="s">
        <v>28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87"/>
      <c r="N28" s="36"/>
      <c r="O28" s="36"/>
      <c r="P28" s="36"/>
      <c r="Q28" s="36"/>
      <c r="R28" s="36"/>
      <c r="S28" s="36"/>
      <c r="T28" s="112"/>
      <c r="U28" s="36"/>
      <c r="V28" s="36"/>
      <c r="W28" s="112"/>
      <c r="X28" s="36"/>
      <c r="Y28" s="36"/>
      <c r="Z28" s="112"/>
      <c r="AA28" s="23"/>
    </row>
    <row r="29" spans="1:27" ht="20.25" customHeight="1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87"/>
      <c r="N29" s="36"/>
      <c r="O29" s="36"/>
      <c r="P29" s="36"/>
      <c r="Q29" s="36"/>
      <c r="R29" s="36"/>
      <c r="S29" s="36"/>
      <c r="T29" s="112"/>
      <c r="U29" s="36"/>
      <c r="V29" s="36"/>
      <c r="W29" s="112"/>
      <c r="X29" s="36"/>
      <c r="Y29" s="36"/>
      <c r="Z29" s="112"/>
      <c r="AA29" s="23"/>
    </row>
  </sheetData>
  <mergeCells count="25">
    <mergeCell ref="V9:X9"/>
    <mergeCell ref="I12:K12"/>
    <mergeCell ref="F11:H11"/>
    <mergeCell ref="Y9:AA9"/>
    <mergeCell ref="C10:E10"/>
    <mergeCell ref="F10:H10"/>
    <mergeCell ref="I10:K10"/>
    <mergeCell ref="L10:N10"/>
    <mergeCell ref="S10:U10"/>
    <mergeCell ref="V10:X10"/>
    <mergeCell ref="C9:E9"/>
    <mergeCell ref="F9:H9"/>
    <mergeCell ref="I9:M9"/>
    <mergeCell ref="O9:R9"/>
    <mergeCell ref="S9:U9"/>
    <mergeCell ref="A6:AA6"/>
    <mergeCell ref="C8:R8"/>
    <mergeCell ref="S8:U8"/>
    <mergeCell ref="V8:X8"/>
    <mergeCell ref="Y8:AA8"/>
    <mergeCell ref="A1:AA1"/>
    <mergeCell ref="A2:AA2"/>
    <mergeCell ref="A3:AA3"/>
    <mergeCell ref="A4:AA4"/>
    <mergeCell ref="A5:AA5"/>
  </mergeCells>
  <pageMargins left="0.7" right="0.2" top="1" bottom="0.5" header="0.5" footer="0.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00B050"/>
  </sheetPr>
  <dimension ref="A1:L26"/>
  <sheetViews>
    <sheetView topLeftCell="A16" zoomScale="90" zoomScaleNormal="90" zoomScaleSheetLayoutView="90" workbookViewId="0">
      <selection activeCell="N22" sqref="N22"/>
    </sheetView>
  </sheetViews>
  <sheetFormatPr defaultColWidth="9.09765625" defaultRowHeight="21.65" customHeight="1"/>
  <cols>
    <col min="1" max="1" width="63.8984375" customWidth="1"/>
    <col min="2" max="2" width="12.3984375" customWidth="1"/>
    <col min="3" max="3" width="12.69921875" customWidth="1"/>
    <col min="4" max="4" width="3.09765625" customWidth="1"/>
    <col min="5" max="5" width="12.69921875" customWidth="1"/>
    <col min="6" max="6" width="2.69921875" customWidth="1"/>
    <col min="7" max="7" width="3.69921875" customWidth="1"/>
    <col min="8" max="8" width="12.69921875" customWidth="1"/>
    <col min="9" max="9" width="3.69921875" customWidth="1"/>
    <col min="10" max="10" width="12.69921875" customWidth="1"/>
    <col min="11" max="11" width="3.09765625" customWidth="1"/>
    <col min="12" max="12" width="13.59765625" customWidth="1"/>
  </cols>
  <sheetData>
    <row r="1" spans="1:12" ht="23">
      <c r="A1" s="207" t="s">
        <v>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ht="23">
      <c r="A2" s="207" t="s">
        <v>93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3">
      <c r="A3" s="207" t="s">
        <v>5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1:12" ht="23">
      <c r="A4" s="207" t="s">
        <v>171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1:12" ht="23">
      <c r="A5" s="192" t="s">
        <v>6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</row>
    <row r="6" spans="1:12" ht="21.5">
      <c r="A6" s="208" t="s">
        <v>2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</row>
    <row r="7" spans="1:12" ht="6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2" ht="21.5">
      <c r="A8" s="103"/>
      <c r="B8" s="102" t="s">
        <v>3</v>
      </c>
      <c r="C8" s="103" t="s">
        <v>97</v>
      </c>
      <c r="D8" s="209" t="s">
        <v>98</v>
      </c>
      <c r="E8" s="209"/>
      <c r="F8" s="209"/>
      <c r="G8" s="210" t="s">
        <v>60</v>
      </c>
      <c r="H8" s="210"/>
      <c r="I8" s="210"/>
      <c r="J8" s="210"/>
      <c r="K8" s="117"/>
      <c r="L8" s="117" t="s">
        <v>95</v>
      </c>
    </row>
    <row r="9" spans="1:12" ht="21.5">
      <c r="A9" s="103"/>
      <c r="B9" s="103"/>
      <c r="C9" s="103" t="s">
        <v>100</v>
      </c>
      <c r="D9" s="209" t="s">
        <v>101</v>
      </c>
      <c r="E9" s="209"/>
      <c r="F9" s="209"/>
      <c r="G9" s="209" t="s">
        <v>61</v>
      </c>
      <c r="H9" s="209"/>
      <c r="I9" s="209"/>
      <c r="J9" s="103" t="s">
        <v>102</v>
      </c>
      <c r="K9" s="117"/>
      <c r="L9" s="117" t="s">
        <v>52</v>
      </c>
    </row>
    <row r="10" spans="1:12" ht="21.5">
      <c r="A10" s="103"/>
      <c r="B10" s="103"/>
      <c r="C10" s="105"/>
      <c r="D10" s="105"/>
      <c r="E10" s="105"/>
      <c r="F10" s="105"/>
      <c r="G10" s="209" t="s">
        <v>62</v>
      </c>
      <c r="H10" s="209"/>
      <c r="I10" s="209"/>
      <c r="J10" s="105"/>
      <c r="K10" s="105"/>
      <c r="L10" s="105"/>
    </row>
    <row r="11" spans="1:12" ht="21.5">
      <c r="A11" s="3"/>
      <c r="B11" s="3"/>
      <c r="C11" s="103"/>
      <c r="D11" s="103"/>
      <c r="E11" s="103"/>
      <c r="F11" s="103"/>
      <c r="G11" s="103"/>
      <c r="H11" s="103"/>
      <c r="I11" s="103"/>
      <c r="J11" s="103"/>
      <c r="K11" s="103"/>
      <c r="L11" s="3"/>
    </row>
    <row r="12" spans="1:12" ht="21.5">
      <c r="A12" s="25" t="s">
        <v>110</v>
      </c>
      <c r="B12" s="3"/>
      <c r="C12" s="14">
        <v>1754142</v>
      </c>
      <c r="D12" s="14"/>
      <c r="E12" s="76">
        <v>-43570</v>
      </c>
      <c r="F12" s="14"/>
      <c r="G12" s="14"/>
      <c r="H12" s="14">
        <v>175415</v>
      </c>
      <c r="I12" s="4"/>
      <c r="J12" s="72">
        <v>8872359</v>
      </c>
      <c r="K12" s="13"/>
      <c r="L12" s="72">
        <f>SUM(C12:J12)</f>
        <v>10758346</v>
      </c>
    </row>
    <row r="13" spans="1:12" ht="21.5">
      <c r="A13" s="25" t="s">
        <v>111</v>
      </c>
      <c r="B13" s="26">
        <v>17</v>
      </c>
      <c r="C13" s="32">
        <v>0</v>
      </c>
      <c r="D13" s="19"/>
      <c r="E13" s="32">
        <v>0</v>
      </c>
      <c r="F13" s="35"/>
      <c r="G13" s="35"/>
      <c r="H13" s="32">
        <v>0</v>
      </c>
      <c r="I13" s="14"/>
      <c r="J13" s="76">
        <v>-1052485</v>
      </c>
      <c r="K13" s="14"/>
      <c r="L13" s="76">
        <f>SUM(C13:J13)</f>
        <v>-1052485</v>
      </c>
    </row>
    <row r="14" spans="1:12" ht="21.5">
      <c r="A14" s="25" t="s">
        <v>87</v>
      </c>
      <c r="B14" s="4"/>
      <c r="C14" s="32">
        <v>0</v>
      </c>
      <c r="D14" s="19"/>
      <c r="E14" s="32">
        <v>0</v>
      </c>
      <c r="F14" s="35"/>
      <c r="G14" s="35"/>
      <c r="H14" s="32">
        <v>0</v>
      </c>
      <c r="I14" s="14"/>
      <c r="J14" s="72">
        <f>กำไร9!J55</f>
        <v>1330823</v>
      </c>
      <c r="K14" s="32"/>
      <c r="L14" s="72">
        <f>SUM(C14:J14)</f>
        <v>1330823</v>
      </c>
    </row>
    <row r="15" spans="1:12" ht="22" thickBot="1">
      <c r="A15" s="24" t="s">
        <v>172</v>
      </c>
      <c r="B15" s="3"/>
      <c r="C15" s="20">
        <f>SUM(C12:C14)</f>
        <v>1754142</v>
      </c>
      <c r="D15" s="14"/>
      <c r="E15" s="90">
        <f>SUM(E12:E14)</f>
        <v>-43570</v>
      </c>
      <c r="F15" s="14"/>
      <c r="G15" s="14"/>
      <c r="H15" s="20">
        <f>SUM(H12:H14)</f>
        <v>175415</v>
      </c>
      <c r="I15" s="14"/>
      <c r="J15" s="89">
        <f>SUM(J12:J14)</f>
        <v>9150697</v>
      </c>
      <c r="K15" s="13"/>
      <c r="L15" s="89">
        <f>SUM(L12:L14)</f>
        <v>11036684</v>
      </c>
    </row>
    <row r="16" spans="1:12" ht="22" thickTop="1">
      <c r="A16" s="4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21.5">
      <c r="A17" s="25" t="s">
        <v>113</v>
      </c>
      <c r="B17" s="3"/>
      <c r="C17" s="14">
        <v>1754142</v>
      </c>
      <c r="D17" s="14"/>
      <c r="E17" s="76">
        <v>-43570</v>
      </c>
      <c r="F17" s="14"/>
      <c r="G17" s="14"/>
      <c r="H17" s="14">
        <v>175415</v>
      </c>
      <c r="I17" s="4"/>
      <c r="J17" s="72">
        <v>9271169</v>
      </c>
      <c r="K17" s="13"/>
      <c r="L17" s="72">
        <f>SUM(C17:J17)</f>
        <v>11157156</v>
      </c>
    </row>
    <row r="18" spans="1:12" ht="21.5">
      <c r="A18" s="25" t="s">
        <v>111</v>
      </c>
      <c r="B18" s="26">
        <v>17</v>
      </c>
      <c r="C18" s="32">
        <v>0</v>
      </c>
      <c r="D18" s="19"/>
      <c r="E18" s="32">
        <v>0</v>
      </c>
      <c r="F18" s="35"/>
      <c r="G18" s="35"/>
      <c r="H18" s="32">
        <v>0</v>
      </c>
      <c r="I18" s="14"/>
      <c r="J18" s="76">
        <f>+'ผู้ถือหุ้น-รวม'!M21</f>
        <v>-994014</v>
      </c>
      <c r="K18" s="14"/>
      <c r="L18" s="76">
        <f>SUM(C18:J18)</f>
        <v>-994014</v>
      </c>
    </row>
    <row r="19" spans="1:12" ht="21.5">
      <c r="A19" s="25" t="s">
        <v>87</v>
      </c>
      <c r="B19" s="4"/>
      <c r="C19" s="32">
        <v>0</v>
      </c>
      <c r="D19" s="19"/>
      <c r="E19" s="32">
        <v>0</v>
      </c>
      <c r="F19" s="35"/>
      <c r="G19" s="35"/>
      <c r="H19" s="32">
        <v>0</v>
      </c>
      <c r="I19" s="14"/>
      <c r="J19" s="76">
        <f>กำไร9!H55</f>
        <v>855883</v>
      </c>
      <c r="K19" s="32"/>
      <c r="L19" s="76">
        <f>SUM(C19:J19)</f>
        <v>855883</v>
      </c>
    </row>
    <row r="20" spans="1:12" ht="22" thickBot="1">
      <c r="A20" s="24" t="s">
        <v>173</v>
      </c>
      <c r="B20" s="3"/>
      <c r="C20" s="20">
        <f>SUM(C17:C19)</f>
        <v>1754142</v>
      </c>
      <c r="D20" s="14"/>
      <c r="E20" s="90">
        <f>SUM(E17:E19)</f>
        <v>-43570</v>
      </c>
      <c r="F20" s="14"/>
      <c r="G20" s="14"/>
      <c r="H20" s="20">
        <f>SUM(H17:H19)</f>
        <v>175415</v>
      </c>
      <c r="I20" s="14"/>
      <c r="J20" s="89">
        <f>SUM(J17:J19)</f>
        <v>9133038</v>
      </c>
      <c r="K20" s="13"/>
      <c r="L20" s="89">
        <f>SUM(L17:L19)</f>
        <v>11019025</v>
      </c>
    </row>
    <row r="21" spans="1:12" ht="18.75" customHeight="1" thickTop="1">
      <c r="A21" s="2"/>
      <c r="B21" s="2"/>
      <c r="C21" s="95"/>
      <c r="D21" s="95"/>
      <c r="E21" s="95"/>
      <c r="F21" s="95"/>
      <c r="G21" s="95"/>
      <c r="H21" s="106"/>
      <c r="I21" s="106"/>
      <c r="J21" s="106"/>
      <c r="K21" s="106"/>
      <c r="L21" s="106"/>
    </row>
    <row r="22" spans="1:12" ht="21.5">
      <c r="A22" s="4"/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21.5">
      <c r="A23" s="4"/>
      <c r="B23" s="4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21.5">
      <c r="A24" s="4"/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21.5">
      <c r="A25" s="104"/>
      <c r="B25" s="4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23.15" customHeight="1">
      <c r="A26" s="4" t="s">
        <v>28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</sheetData>
  <mergeCells count="11">
    <mergeCell ref="A6:L6"/>
    <mergeCell ref="G10:I10"/>
    <mergeCell ref="D8:F8"/>
    <mergeCell ref="G8:J8"/>
    <mergeCell ref="D9:F9"/>
    <mergeCell ref="G9:I9"/>
    <mergeCell ref="A1:L1"/>
    <mergeCell ref="A2:L2"/>
    <mergeCell ref="A3:L3"/>
    <mergeCell ref="A4:L4"/>
    <mergeCell ref="A5:L5"/>
  </mergeCells>
  <pageMargins left="0.8" right="0.43" top="1" bottom="0.5" header="0.5" footer="0.3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B050"/>
  </sheetPr>
  <dimension ref="A1:L81"/>
  <sheetViews>
    <sheetView topLeftCell="A82" zoomScaleNormal="100" zoomScaleSheetLayoutView="100" workbookViewId="0">
      <selection activeCell="B84" sqref="B84"/>
    </sheetView>
  </sheetViews>
  <sheetFormatPr defaultColWidth="9.09765625" defaultRowHeight="21.65" customHeight="1"/>
  <cols>
    <col min="1" max="1" width="45.09765625" style="119" bestFit="1" customWidth="1"/>
    <col min="2" max="2" width="8.8984375" style="119" customWidth="1"/>
    <col min="3" max="3" width="1.69921875" style="119" customWidth="1"/>
    <col min="4" max="4" width="11.69921875" style="119" customWidth="1"/>
    <col min="5" max="5" width="1.69921875" style="119" customWidth="1"/>
    <col min="6" max="6" width="11.69921875" style="119" customWidth="1"/>
    <col min="7" max="7" width="1.69921875" style="119" customWidth="1"/>
    <col min="8" max="8" width="11.69921875" style="119" customWidth="1"/>
    <col min="9" max="9" width="1.69921875" style="119" customWidth="1"/>
    <col min="10" max="10" width="11.69921875" style="119" customWidth="1"/>
    <col min="11" max="17" width="9.09765625" style="119" customWidth="1"/>
    <col min="18" max="16384" width="9.09765625" style="119"/>
  </cols>
  <sheetData>
    <row r="1" spans="1:11" ht="2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1" ht="23">
      <c r="A2" s="217" t="s">
        <v>114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1" ht="23">
      <c r="A3" s="216" t="s">
        <v>171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1" ht="23">
      <c r="A4" s="217" t="s">
        <v>6</v>
      </c>
      <c r="B4" s="217"/>
      <c r="C4" s="217"/>
      <c r="D4" s="217"/>
      <c r="E4" s="217"/>
      <c r="F4" s="217"/>
      <c r="G4" s="217"/>
      <c r="H4" s="217"/>
      <c r="I4" s="217"/>
      <c r="J4" s="217"/>
    </row>
    <row r="5" spans="1:11" ht="21.5">
      <c r="A5" s="215" t="s">
        <v>2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1" ht="6" customHeight="1">
      <c r="A6" s="156"/>
      <c r="B6" s="156"/>
      <c r="C6" s="156"/>
      <c r="D6" s="156"/>
      <c r="E6" s="156"/>
      <c r="F6" s="156"/>
      <c r="G6" s="156"/>
      <c r="H6" s="156"/>
      <c r="I6" s="156"/>
      <c r="J6" s="156"/>
    </row>
    <row r="7" spans="1:11" ht="21.5">
      <c r="A7" s="156"/>
      <c r="B7" s="185" t="s">
        <v>3</v>
      </c>
      <c r="C7" s="156"/>
      <c r="D7" s="214" t="s">
        <v>4</v>
      </c>
      <c r="E7" s="214"/>
      <c r="F7" s="214"/>
      <c r="G7" s="189"/>
      <c r="H7" s="214" t="s">
        <v>5</v>
      </c>
      <c r="I7" s="214"/>
      <c r="J7" s="214"/>
    </row>
    <row r="8" spans="1:11" ht="21.5">
      <c r="A8" s="189"/>
      <c r="B8" s="189"/>
      <c r="C8" s="189"/>
      <c r="D8" s="189">
        <v>2565</v>
      </c>
      <c r="E8" s="189"/>
      <c r="F8" s="189">
        <v>2564</v>
      </c>
      <c r="G8" s="187"/>
      <c r="H8" s="189">
        <v>2565</v>
      </c>
      <c r="I8" s="189"/>
      <c r="J8" s="189">
        <v>2564</v>
      </c>
    </row>
    <row r="9" spans="1:11" ht="21.5">
      <c r="A9" s="157" t="s">
        <v>115</v>
      </c>
      <c r="B9" s="157"/>
      <c r="C9" s="157"/>
      <c r="D9" s="70"/>
      <c r="E9" s="5"/>
      <c r="F9" s="70"/>
      <c r="G9" s="158"/>
      <c r="H9" s="158"/>
      <c r="I9" s="156"/>
      <c r="J9" s="158"/>
    </row>
    <row r="10" spans="1:11" ht="21.5">
      <c r="A10" s="159" t="s">
        <v>156</v>
      </c>
      <c r="B10" s="159"/>
      <c r="C10" s="159"/>
      <c r="D10" s="44">
        <f>+กำไร9!D28</f>
        <v>857575</v>
      </c>
      <c r="E10" s="145"/>
      <c r="F10" s="44">
        <v>1456042</v>
      </c>
      <c r="G10" s="145"/>
      <c r="H10" s="44">
        <f>+กำไร9!H28</f>
        <v>855883</v>
      </c>
      <c r="I10" s="13"/>
      <c r="J10" s="44">
        <v>1330823</v>
      </c>
    </row>
    <row r="11" spans="1:11" ht="21.5">
      <c r="A11" s="159" t="s">
        <v>116</v>
      </c>
      <c r="B11" s="159"/>
      <c r="C11" s="159"/>
      <c r="D11" s="44"/>
      <c r="E11" s="145"/>
      <c r="F11" s="44"/>
      <c r="G11" s="145"/>
      <c r="H11" s="44"/>
      <c r="I11" s="13"/>
      <c r="J11" s="44"/>
    </row>
    <row r="12" spans="1:11" ht="21.5">
      <c r="A12" s="160" t="s">
        <v>155</v>
      </c>
      <c r="B12" s="159"/>
      <c r="C12" s="159"/>
      <c r="D12" s="44">
        <f>-กำไร9!D27</f>
        <v>212250</v>
      </c>
      <c r="E12" s="145"/>
      <c r="F12" s="44">
        <v>377571</v>
      </c>
      <c r="G12" s="145"/>
      <c r="H12" s="44">
        <f>-กำไร9!H27</f>
        <v>202232</v>
      </c>
      <c r="I12" s="13"/>
      <c r="J12" s="44">
        <v>365607</v>
      </c>
    </row>
    <row r="13" spans="1:11" ht="21.5">
      <c r="A13" s="160" t="s">
        <v>117</v>
      </c>
      <c r="B13" s="160"/>
      <c r="C13" s="160"/>
      <c r="D13" s="44">
        <v>4893</v>
      </c>
      <c r="E13" s="145"/>
      <c r="F13" s="44">
        <v>1256</v>
      </c>
      <c r="G13" s="145"/>
      <c r="H13" s="44">
        <v>4911</v>
      </c>
      <c r="I13" s="13"/>
      <c r="J13" s="44">
        <v>1222</v>
      </c>
    </row>
    <row r="14" spans="1:11" ht="21.5">
      <c r="A14" s="161" t="s">
        <v>177</v>
      </c>
      <c r="B14" s="161"/>
      <c r="C14" s="161"/>
      <c r="D14" s="44">
        <f>-6906+1</f>
        <v>-6905</v>
      </c>
      <c r="E14" s="145"/>
      <c r="F14" s="44">
        <v>-1758</v>
      </c>
      <c r="G14" s="145"/>
      <c r="H14" s="44">
        <v>-6881</v>
      </c>
      <c r="I14" s="13"/>
      <c r="J14" s="44">
        <v>-1849</v>
      </c>
    </row>
    <row r="15" spans="1:11" ht="21.5">
      <c r="A15" s="161" t="s">
        <v>149</v>
      </c>
      <c r="B15" s="161"/>
      <c r="C15" s="161"/>
      <c r="D15" s="44">
        <v>0</v>
      </c>
      <c r="E15" s="145"/>
      <c r="F15" s="44">
        <v>0</v>
      </c>
      <c r="G15" s="145"/>
      <c r="H15" s="44">
        <v>0</v>
      </c>
      <c r="I15" s="13"/>
      <c r="J15" s="44">
        <v>169000</v>
      </c>
    </row>
    <row r="16" spans="1:11" ht="21.5">
      <c r="A16" s="160" t="s">
        <v>118</v>
      </c>
      <c r="B16" s="160"/>
      <c r="C16" s="160"/>
      <c r="D16" s="44">
        <f>202839+1423</f>
        <v>204262</v>
      </c>
      <c r="E16" s="145"/>
      <c r="F16" s="44">
        <v>208050</v>
      </c>
      <c r="G16" s="145"/>
      <c r="H16" s="44">
        <v>179746</v>
      </c>
      <c r="I16" s="132"/>
      <c r="J16" s="44">
        <v>184447</v>
      </c>
      <c r="K16" s="44"/>
    </row>
    <row r="17" spans="1:10" ht="21.5">
      <c r="A17" s="186" t="s">
        <v>119</v>
      </c>
      <c r="B17" s="186"/>
      <c r="C17" s="160"/>
      <c r="D17" s="44">
        <f>-2319+2</f>
        <v>-2317</v>
      </c>
      <c r="E17" s="145"/>
      <c r="F17" s="44">
        <v>-2109</v>
      </c>
      <c r="G17" s="145"/>
      <c r="H17" s="44">
        <v>-1701</v>
      </c>
      <c r="I17" s="132"/>
      <c r="J17" s="44">
        <v>-1374</v>
      </c>
    </row>
    <row r="18" spans="1:10" ht="21.5">
      <c r="A18" s="160" t="s">
        <v>120</v>
      </c>
      <c r="B18" s="160"/>
      <c r="C18" s="160"/>
      <c r="D18" s="44">
        <f>10738-1</f>
        <v>10737</v>
      </c>
      <c r="E18" s="145"/>
      <c r="F18" s="44">
        <v>10515</v>
      </c>
      <c r="G18" s="145"/>
      <c r="H18" s="44">
        <v>9718</v>
      </c>
      <c r="I18" s="132"/>
      <c r="J18" s="44">
        <v>9202</v>
      </c>
    </row>
    <row r="19" spans="1:10" ht="20.25" customHeight="1">
      <c r="A19" s="160" t="s">
        <v>162</v>
      </c>
      <c r="B19" s="160"/>
      <c r="C19" s="160"/>
      <c r="D19" s="44">
        <v>99</v>
      </c>
      <c r="E19" s="145"/>
      <c r="F19" s="44">
        <v>-129</v>
      </c>
      <c r="G19" s="145"/>
      <c r="H19" s="44">
        <v>0</v>
      </c>
      <c r="I19" s="98"/>
      <c r="J19" s="44">
        <v>0</v>
      </c>
    </row>
    <row r="20" spans="1:10" ht="20.25" customHeight="1">
      <c r="A20" s="160" t="s">
        <v>175</v>
      </c>
      <c r="B20" s="160"/>
      <c r="C20" s="160"/>
      <c r="D20" s="44">
        <v>-23440</v>
      </c>
      <c r="E20" s="145"/>
      <c r="F20" s="44">
        <v>43291</v>
      </c>
      <c r="G20" s="145"/>
      <c r="H20" s="44">
        <v>-32120</v>
      </c>
      <c r="I20" s="132"/>
      <c r="J20" s="44">
        <v>-10692</v>
      </c>
    </row>
    <row r="21" spans="1:10" ht="20.25" customHeight="1">
      <c r="A21" s="160" t="s">
        <v>121</v>
      </c>
      <c r="B21" s="160"/>
      <c r="C21" s="160"/>
      <c r="D21" s="44">
        <v>0</v>
      </c>
      <c r="E21" s="145"/>
      <c r="F21" s="44">
        <v>0</v>
      </c>
      <c r="G21" s="145"/>
      <c r="H21" s="44">
        <v>-35181</v>
      </c>
      <c r="I21" s="132"/>
      <c r="J21" s="44">
        <v>-21487</v>
      </c>
    </row>
    <row r="22" spans="1:10" ht="21.5">
      <c r="A22" s="161" t="s">
        <v>122</v>
      </c>
      <c r="B22" s="161"/>
      <c r="C22" s="161"/>
      <c r="D22" s="44">
        <v>-18861</v>
      </c>
      <c r="E22" s="145"/>
      <c r="F22" s="44">
        <v>-20853</v>
      </c>
      <c r="G22" s="145"/>
      <c r="H22" s="44">
        <v>-17067</v>
      </c>
      <c r="I22" s="132"/>
      <c r="J22" s="44">
        <v>-19911</v>
      </c>
    </row>
    <row r="23" spans="1:10" ht="21.5">
      <c r="A23" s="161" t="s">
        <v>81</v>
      </c>
      <c r="B23" s="161"/>
      <c r="C23" s="161"/>
      <c r="D23" s="81">
        <v>7792</v>
      </c>
      <c r="E23" s="145"/>
      <c r="F23" s="81">
        <v>3230</v>
      </c>
      <c r="G23" s="145"/>
      <c r="H23" s="81">
        <v>1354</v>
      </c>
      <c r="I23" s="132"/>
      <c r="J23" s="81">
        <v>1745</v>
      </c>
    </row>
    <row r="24" spans="1:10" ht="21.5">
      <c r="A24" s="161" t="s">
        <v>123</v>
      </c>
      <c r="B24" s="161"/>
      <c r="C24" s="161"/>
      <c r="D24" s="44">
        <f>SUM(D10:D23)</f>
        <v>1246085</v>
      </c>
      <c r="E24" s="145"/>
      <c r="F24" s="44">
        <f>SUM(F10:F23)</f>
        <v>2075106</v>
      </c>
      <c r="G24" s="145"/>
      <c r="H24" s="44">
        <f>SUM(H10:H23)</f>
        <v>1160894</v>
      </c>
      <c r="I24" s="145"/>
      <c r="J24" s="44">
        <f>SUM(J10:J23)</f>
        <v>2006733</v>
      </c>
    </row>
    <row r="25" spans="1:10" ht="21.5">
      <c r="A25" s="162" t="s">
        <v>124</v>
      </c>
      <c r="B25" s="163"/>
      <c r="C25" s="163"/>
      <c r="D25" s="156"/>
      <c r="E25" s="156"/>
      <c r="F25" s="156"/>
      <c r="G25" s="156"/>
      <c r="H25" s="156"/>
      <c r="I25" s="156"/>
      <c r="J25" s="156"/>
    </row>
    <row r="26" spans="1:10" ht="21.5">
      <c r="A26" s="164" t="s">
        <v>125</v>
      </c>
      <c r="B26" s="163"/>
      <c r="C26" s="163"/>
      <c r="D26" s="156"/>
      <c r="E26" s="156"/>
      <c r="F26" s="156"/>
      <c r="G26" s="156"/>
      <c r="H26" s="156"/>
      <c r="I26" s="156"/>
      <c r="J26" s="156"/>
    </row>
    <row r="27" spans="1:10" ht="21.5">
      <c r="A27" s="160" t="s">
        <v>12</v>
      </c>
      <c r="B27" s="160"/>
      <c r="C27" s="160"/>
      <c r="D27" s="44">
        <v>-375579</v>
      </c>
      <c r="E27" s="132"/>
      <c r="F27" s="44">
        <v>205099</v>
      </c>
      <c r="G27" s="132"/>
      <c r="H27" s="44">
        <v>-272696</v>
      </c>
      <c r="I27" s="132"/>
      <c r="J27" s="44">
        <v>-46585</v>
      </c>
    </row>
    <row r="28" spans="1:10" ht="21.5">
      <c r="A28" s="160" t="s">
        <v>126</v>
      </c>
      <c r="B28" s="160"/>
      <c r="C28" s="160"/>
      <c r="D28" s="44">
        <v>-2808916</v>
      </c>
      <c r="E28" s="132"/>
      <c r="F28" s="44">
        <v>-46430</v>
      </c>
      <c r="G28" s="132"/>
      <c r="H28" s="44">
        <f>-2531476+1</f>
        <v>-2531475</v>
      </c>
      <c r="I28" s="132"/>
      <c r="J28" s="44">
        <v>-92884</v>
      </c>
    </row>
    <row r="29" spans="1:10" ht="21.5">
      <c r="A29" s="160" t="s">
        <v>15</v>
      </c>
      <c r="B29" s="160"/>
      <c r="C29" s="160"/>
      <c r="D29" s="44">
        <v>-1475</v>
      </c>
      <c r="E29" s="132"/>
      <c r="F29" s="44">
        <v>-647</v>
      </c>
      <c r="G29" s="132"/>
      <c r="H29" s="44">
        <v>-165</v>
      </c>
      <c r="I29" s="132"/>
      <c r="J29" s="44">
        <v>-603</v>
      </c>
    </row>
    <row r="30" spans="1:10" ht="21.5">
      <c r="A30" s="160" t="s">
        <v>25</v>
      </c>
      <c r="B30" s="160"/>
      <c r="C30" s="160"/>
      <c r="D30" s="44">
        <v>-272</v>
      </c>
      <c r="E30" s="132"/>
      <c r="F30" s="44">
        <v>-2306</v>
      </c>
      <c r="G30" s="132"/>
      <c r="H30" s="44">
        <f>-45-1</f>
        <v>-46</v>
      </c>
      <c r="I30" s="99"/>
      <c r="J30" s="44">
        <v>-2146</v>
      </c>
    </row>
    <row r="31" spans="1:10" ht="21.5">
      <c r="A31" s="165" t="s">
        <v>127</v>
      </c>
      <c r="B31" s="160"/>
      <c r="C31" s="160"/>
      <c r="D31" s="44"/>
      <c r="E31" s="132"/>
      <c r="F31" s="44"/>
      <c r="G31" s="132"/>
      <c r="H31" s="44"/>
      <c r="I31" s="99"/>
      <c r="J31" s="44"/>
    </row>
    <row r="32" spans="1:10" ht="20.25" customHeight="1">
      <c r="A32" s="160" t="s">
        <v>35</v>
      </c>
      <c r="B32" s="160"/>
      <c r="C32" s="160"/>
      <c r="D32" s="44">
        <f>625604-1</f>
        <v>625603</v>
      </c>
      <c r="E32" s="132"/>
      <c r="F32" s="44">
        <v>103542</v>
      </c>
      <c r="G32" s="132"/>
      <c r="H32" s="44">
        <v>541414</v>
      </c>
      <c r="I32" s="132"/>
      <c r="J32" s="44">
        <v>95008</v>
      </c>
    </row>
    <row r="33" spans="1:12" ht="20.25" customHeight="1">
      <c r="A33" s="160" t="s">
        <v>42</v>
      </c>
      <c r="B33" s="160"/>
      <c r="C33" s="160"/>
      <c r="D33" s="44">
        <f>-7250-1</f>
        <v>-7251</v>
      </c>
      <c r="E33" s="132"/>
      <c r="F33" s="44">
        <v>6355</v>
      </c>
      <c r="G33" s="132"/>
      <c r="H33" s="44">
        <f>-2595+1</f>
        <v>-2594</v>
      </c>
      <c r="I33" s="132"/>
      <c r="J33" s="44">
        <v>3387</v>
      </c>
    </row>
    <row r="34" spans="1:12" ht="21.5">
      <c r="A34" s="166" t="s">
        <v>48</v>
      </c>
      <c r="B34" s="166"/>
      <c r="C34" s="166"/>
      <c r="D34" s="82">
        <f>1545+1</f>
        <v>1546</v>
      </c>
      <c r="E34" s="132"/>
      <c r="F34" s="82">
        <v>70</v>
      </c>
      <c r="G34" s="132"/>
      <c r="H34" s="82">
        <v>-67</v>
      </c>
      <c r="I34" s="35"/>
      <c r="J34" s="44">
        <v>-31</v>
      </c>
    </row>
    <row r="35" spans="1:12" ht="21.5">
      <c r="A35" s="165" t="s">
        <v>128</v>
      </c>
      <c r="B35" s="160"/>
      <c r="C35" s="160"/>
      <c r="D35" s="81">
        <v>-7331</v>
      </c>
      <c r="E35" s="132"/>
      <c r="F35" s="81">
        <v>-7725</v>
      </c>
      <c r="G35" s="132"/>
      <c r="H35" s="81">
        <v>-7331</v>
      </c>
      <c r="I35" s="132"/>
      <c r="J35" s="81">
        <v>-3998</v>
      </c>
      <c r="L35" s="82"/>
    </row>
    <row r="36" spans="1:12" ht="21.5">
      <c r="A36" s="167" t="s">
        <v>166</v>
      </c>
      <c r="B36" s="166"/>
      <c r="C36" s="166"/>
      <c r="D36" s="44">
        <f>SUM(D24:D35)</f>
        <v>-1327590</v>
      </c>
      <c r="E36" s="132"/>
      <c r="F36" s="44">
        <f>SUM(F24:F35)</f>
        <v>2333064</v>
      </c>
      <c r="G36" s="132"/>
      <c r="H36" s="44">
        <f>SUM(H24:H35)</f>
        <v>-1112066</v>
      </c>
      <c r="I36" s="19"/>
      <c r="J36" s="44">
        <f>SUM(J24:J35)</f>
        <v>1958881</v>
      </c>
    </row>
    <row r="37" spans="1:12" ht="20.25" customHeight="1">
      <c r="A37" s="160" t="s">
        <v>129</v>
      </c>
      <c r="B37" s="160"/>
      <c r="C37" s="160"/>
      <c r="D37" s="44">
        <v>-244338</v>
      </c>
      <c r="E37" s="132"/>
      <c r="F37" s="44">
        <v>-463220</v>
      </c>
      <c r="G37" s="132"/>
      <c r="H37" s="44">
        <v>-230108</v>
      </c>
      <c r="I37" s="132"/>
      <c r="J37" s="44">
        <v>-451191</v>
      </c>
    </row>
    <row r="38" spans="1:12" ht="20.25" customHeight="1">
      <c r="A38" s="168" t="s">
        <v>165</v>
      </c>
      <c r="B38" s="167"/>
      <c r="C38" s="167"/>
      <c r="D38" s="80">
        <f>D36+D37</f>
        <v>-1571928</v>
      </c>
      <c r="E38" s="132"/>
      <c r="F38" s="80">
        <f>F36+F37</f>
        <v>1869844</v>
      </c>
      <c r="G38" s="132"/>
      <c r="H38" s="80">
        <f>H36+H37</f>
        <v>-1342174</v>
      </c>
      <c r="I38" s="132"/>
      <c r="J38" s="80">
        <f>J36+J37</f>
        <v>1507690</v>
      </c>
    </row>
    <row r="39" spans="1:12" ht="23">
      <c r="A39" s="212" t="s">
        <v>0</v>
      </c>
      <c r="B39" s="212"/>
      <c r="C39" s="212"/>
      <c r="D39" s="212"/>
      <c r="E39" s="212"/>
      <c r="F39" s="212"/>
      <c r="G39" s="212"/>
      <c r="H39" s="212"/>
      <c r="I39" s="212"/>
      <c r="J39" s="212"/>
    </row>
    <row r="40" spans="1:12" ht="23">
      <c r="A40" s="212" t="s">
        <v>130</v>
      </c>
      <c r="B40" s="212"/>
      <c r="C40" s="212"/>
      <c r="D40" s="212"/>
      <c r="E40" s="212"/>
      <c r="F40" s="212"/>
      <c r="G40" s="212"/>
      <c r="H40" s="212"/>
      <c r="I40" s="212"/>
      <c r="J40" s="212"/>
    </row>
    <row r="41" spans="1:12" ht="23">
      <c r="A41" s="216" t="s">
        <v>171</v>
      </c>
      <c r="B41" s="216"/>
      <c r="C41" s="216"/>
      <c r="D41" s="216"/>
      <c r="E41" s="216"/>
      <c r="F41" s="216"/>
      <c r="G41" s="216"/>
      <c r="H41" s="216"/>
      <c r="I41" s="216"/>
      <c r="J41" s="216"/>
    </row>
    <row r="42" spans="1:12" ht="23">
      <c r="A42" s="212" t="s">
        <v>6</v>
      </c>
      <c r="B42" s="212"/>
      <c r="C42" s="212"/>
      <c r="D42" s="212"/>
      <c r="E42" s="212"/>
      <c r="F42" s="212"/>
      <c r="G42" s="212"/>
      <c r="H42" s="212"/>
      <c r="I42" s="212"/>
      <c r="J42" s="212"/>
    </row>
    <row r="43" spans="1:12" ht="21.5">
      <c r="A43" s="211" t="s">
        <v>2</v>
      </c>
      <c r="B43" s="211"/>
      <c r="C43" s="211"/>
      <c r="D43" s="211"/>
      <c r="E43" s="211"/>
      <c r="F43" s="211"/>
      <c r="G43" s="211"/>
      <c r="H43" s="211"/>
      <c r="I43" s="211"/>
      <c r="J43" s="211"/>
    </row>
    <row r="44" spans="1:12" ht="6" customHeight="1">
      <c r="A44" s="145"/>
      <c r="B44" s="145"/>
      <c r="C44" s="145"/>
      <c r="D44" s="145"/>
      <c r="E44" s="145"/>
      <c r="F44" s="145"/>
      <c r="G44" s="145"/>
      <c r="H44" s="145"/>
      <c r="I44" s="145"/>
      <c r="J44" s="145"/>
    </row>
    <row r="45" spans="1:12" ht="20.25" customHeight="1">
      <c r="A45" s="145"/>
      <c r="B45" s="185" t="s">
        <v>3</v>
      </c>
      <c r="C45" s="145"/>
      <c r="D45" s="213" t="s">
        <v>4</v>
      </c>
      <c r="E45" s="213"/>
      <c r="F45" s="213"/>
      <c r="G45" s="188"/>
      <c r="H45" s="213" t="s">
        <v>5</v>
      </c>
      <c r="I45" s="213"/>
      <c r="J45" s="213"/>
    </row>
    <row r="46" spans="1:12" ht="20.25" customHeight="1">
      <c r="A46" s="188"/>
      <c r="B46" s="189"/>
      <c r="C46" s="188"/>
      <c r="D46" s="189">
        <v>2565</v>
      </c>
      <c r="E46" s="189"/>
      <c r="F46" s="189">
        <v>2564</v>
      </c>
      <c r="G46" s="187"/>
      <c r="H46" s="189">
        <v>2565</v>
      </c>
      <c r="I46" s="189"/>
      <c r="J46" s="189">
        <v>2564</v>
      </c>
    </row>
    <row r="47" spans="1:12" ht="20.25" customHeight="1">
      <c r="A47" s="169" t="s">
        <v>131</v>
      </c>
      <c r="B47" s="170"/>
      <c r="C47" s="170"/>
      <c r="D47" s="132"/>
      <c r="E47" s="132"/>
      <c r="F47" s="132"/>
      <c r="G47" s="132"/>
      <c r="H47" s="132"/>
      <c r="I47" s="132"/>
      <c r="J47" s="132"/>
    </row>
    <row r="48" spans="1:12" ht="20.25" customHeight="1">
      <c r="A48" s="160" t="s">
        <v>144</v>
      </c>
      <c r="B48" s="126"/>
      <c r="C48" s="160"/>
      <c r="D48" s="44">
        <v>2977998</v>
      </c>
      <c r="E48" s="132"/>
      <c r="F48" s="44">
        <v>1532710</v>
      </c>
      <c r="G48" s="132"/>
      <c r="H48" s="44">
        <v>2998000</v>
      </c>
      <c r="I48" s="44"/>
      <c r="J48" s="44">
        <v>1552000</v>
      </c>
    </row>
    <row r="49" spans="1:12" ht="20.25" customHeight="1">
      <c r="A49" s="160" t="s">
        <v>132</v>
      </c>
      <c r="B49" s="126">
        <v>4.0999999999999996</v>
      </c>
      <c r="C49" s="160"/>
      <c r="D49" s="44">
        <v>-163229</v>
      </c>
      <c r="E49" s="132"/>
      <c r="F49" s="44">
        <v>-107392</v>
      </c>
      <c r="G49" s="132"/>
      <c r="H49" s="44">
        <v>-158745</v>
      </c>
      <c r="I49" s="44"/>
      <c r="J49" s="44">
        <v>-102814</v>
      </c>
    </row>
    <row r="50" spans="1:12" ht="20.25" customHeight="1">
      <c r="A50" s="160" t="s">
        <v>133</v>
      </c>
      <c r="B50" s="160"/>
      <c r="C50" s="160"/>
      <c r="D50" s="44">
        <v>5302</v>
      </c>
      <c r="E50" s="132"/>
      <c r="F50" s="44">
        <v>2858</v>
      </c>
      <c r="G50" s="132"/>
      <c r="H50" s="44">
        <f>5044-1</f>
        <v>5043</v>
      </c>
      <c r="I50" s="132"/>
      <c r="J50" s="44">
        <v>2631</v>
      </c>
      <c r="K50" s="132"/>
      <c r="L50" s="44"/>
    </row>
    <row r="51" spans="1:12" ht="20.25" customHeight="1">
      <c r="A51" s="160" t="s">
        <v>150</v>
      </c>
      <c r="B51" s="160"/>
      <c r="C51" s="160"/>
      <c r="D51" s="44">
        <v>0</v>
      </c>
      <c r="E51" s="132"/>
      <c r="F51" s="44">
        <v>0</v>
      </c>
      <c r="G51" s="132"/>
      <c r="H51" s="44">
        <v>35181</v>
      </c>
      <c r="I51" s="132"/>
      <c r="J51" s="44">
        <v>21487</v>
      </c>
    </row>
    <row r="52" spans="1:12" ht="20.25" customHeight="1">
      <c r="A52" s="160" t="s">
        <v>134</v>
      </c>
      <c r="B52" s="160"/>
      <c r="C52" s="160"/>
      <c r="D52" s="44">
        <v>21234</v>
      </c>
      <c r="E52" s="132"/>
      <c r="F52" s="44">
        <v>25590</v>
      </c>
      <c r="G52" s="132"/>
      <c r="H52" s="44">
        <v>19461</v>
      </c>
      <c r="I52" s="132"/>
      <c r="J52" s="44">
        <v>24713</v>
      </c>
    </row>
    <row r="53" spans="1:12" ht="20.25" customHeight="1">
      <c r="A53" s="168" t="s">
        <v>148</v>
      </c>
      <c r="B53" s="170"/>
      <c r="C53" s="170"/>
      <c r="D53" s="80">
        <f>SUM(D48:D52)</f>
        <v>2841305</v>
      </c>
      <c r="E53" s="132"/>
      <c r="F53" s="80">
        <f>SUM(F48:F52)</f>
        <v>1453766</v>
      </c>
      <c r="G53" s="132"/>
      <c r="H53" s="80">
        <f>SUM(H48:H52)</f>
        <v>2898940</v>
      </c>
      <c r="I53" s="132"/>
      <c r="J53" s="80">
        <f>SUM(J48:J52)</f>
        <v>1498017</v>
      </c>
    </row>
    <row r="54" spans="1:12" ht="10.4" customHeight="1">
      <c r="A54" s="167"/>
      <c r="B54" s="167"/>
      <c r="C54" s="167"/>
      <c r="D54" s="132"/>
      <c r="E54" s="132"/>
      <c r="F54" s="132"/>
      <c r="G54" s="132"/>
      <c r="H54" s="132"/>
      <c r="I54" s="132"/>
      <c r="J54" s="132"/>
    </row>
    <row r="55" spans="1:12" ht="20.25" customHeight="1">
      <c r="A55" s="169" t="s">
        <v>135</v>
      </c>
      <c r="B55" s="169"/>
      <c r="C55" s="169"/>
      <c r="D55" s="132"/>
      <c r="E55" s="132"/>
      <c r="F55" s="132"/>
      <c r="G55" s="132"/>
      <c r="H55" s="132"/>
      <c r="I55" s="132"/>
      <c r="J55" s="132"/>
    </row>
    <row r="56" spans="1:12" ht="20.25" customHeight="1">
      <c r="A56" s="160" t="s">
        <v>176</v>
      </c>
      <c r="B56" s="160"/>
      <c r="C56" s="160"/>
      <c r="D56" s="132"/>
      <c r="E56" s="132"/>
      <c r="F56" s="156"/>
      <c r="G56" s="132"/>
      <c r="H56" s="132"/>
      <c r="I56" s="132"/>
      <c r="J56" s="132"/>
    </row>
    <row r="57" spans="1:12" ht="20.25" customHeight="1">
      <c r="A57" s="167" t="s">
        <v>136</v>
      </c>
      <c r="B57" s="126">
        <v>4.2</v>
      </c>
      <c r="C57" s="167"/>
      <c r="D57" s="44">
        <v>78071</v>
      </c>
      <c r="E57" s="132"/>
      <c r="F57" s="44">
        <v>-9071</v>
      </c>
      <c r="G57" s="132"/>
      <c r="H57" s="44">
        <v>0</v>
      </c>
      <c r="I57" s="132"/>
      <c r="J57" s="44">
        <v>0</v>
      </c>
    </row>
    <row r="58" spans="1:12" ht="20.25" customHeight="1">
      <c r="A58" s="160" t="s">
        <v>137</v>
      </c>
      <c r="B58" s="126">
        <v>4.0999999999999996</v>
      </c>
      <c r="C58" s="160"/>
      <c r="D58" s="44">
        <v>-13823</v>
      </c>
      <c r="E58" s="132"/>
      <c r="F58" s="44">
        <v>-15440</v>
      </c>
      <c r="G58" s="132"/>
      <c r="H58" s="44">
        <v>-12289</v>
      </c>
      <c r="I58" s="132"/>
      <c r="J58" s="44">
        <v>-13752</v>
      </c>
    </row>
    <row r="59" spans="1:12" ht="20.25" customHeight="1">
      <c r="A59" s="160" t="s">
        <v>151</v>
      </c>
      <c r="B59" s="126">
        <v>17</v>
      </c>
      <c r="C59" s="160"/>
      <c r="D59" s="44">
        <v>-994091</v>
      </c>
      <c r="E59" s="132"/>
      <c r="F59" s="44">
        <v>-1052485</v>
      </c>
      <c r="G59" s="132"/>
      <c r="H59" s="44">
        <v>-994091</v>
      </c>
      <c r="I59" s="132"/>
      <c r="J59" s="44">
        <v>-1052485</v>
      </c>
    </row>
    <row r="60" spans="1:12" ht="20.25" customHeight="1">
      <c r="A60" s="160" t="s">
        <v>152</v>
      </c>
      <c r="B60" s="126">
        <v>17</v>
      </c>
      <c r="C60" s="160"/>
      <c r="D60" s="44">
        <v>-24194</v>
      </c>
      <c r="E60" s="132"/>
      <c r="F60" s="44">
        <v>-17763</v>
      </c>
      <c r="G60" s="132"/>
      <c r="H60" s="44">
        <v>0</v>
      </c>
      <c r="I60" s="132"/>
      <c r="J60" s="44">
        <v>0</v>
      </c>
    </row>
    <row r="61" spans="1:12" ht="20.25" customHeight="1">
      <c r="A61" s="160" t="s">
        <v>138</v>
      </c>
      <c r="B61" s="160"/>
      <c r="C61" s="160"/>
      <c r="D61" s="44">
        <v>-6217</v>
      </c>
      <c r="E61" s="132"/>
      <c r="F61" s="44">
        <v>-5635</v>
      </c>
      <c r="G61" s="132"/>
      <c r="H61" s="44">
        <v>-1354</v>
      </c>
      <c r="I61" s="132"/>
      <c r="J61" s="44">
        <v>-1745</v>
      </c>
    </row>
    <row r="62" spans="1:12" ht="20.25" customHeight="1">
      <c r="A62" s="168" t="s">
        <v>139</v>
      </c>
      <c r="B62" s="170"/>
      <c r="C62" s="170"/>
      <c r="D62" s="80">
        <f>SUM(D57:D61)</f>
        <v>-960254</v>
      </c>
      <c r="E62" s="132"/>
      <c r="F62" s="80">
        <f>SUM(F57:F61)</f>
        <v>-1100394</v>
      </c>
      <c r="G62" s="132"/>
      <c r="H62" s="80">
        <f>SUM(H57:H61)</f>
        <v>-1007734</v>
      </c>
      <c r="I62" s="132"/>
      <c r="J62" s="80">
        <f>SUM(J57:J61)</f>
        <v>-1067982</v>
      </c>
    </row>
    <row r="63" spans="1:12" ht="10.4" customHeight="1">
      <c r="A63" s="171"/>
      <c r="B63" s="171"/>
      <c r="C63" s="171"/>
      <c r="D63" s="132"/>
      <c r="E63" s="132"/>
      <c r="F63" s="132"/>
      <c r="G63" s="132"/>
      <c r="H63" s="132"/>
      <c r="I63" s="132"/>
      <c r="J63" s="132"/>
    </row>
    <row r="64" spans="1:12" ht="20.25" customHeight="1">
      <c r="A64" s="162" t="s">
        <v>140</v>
      </c>
      <c r="B64" s="171"/>
      <c r="C64" s="171"/>
      <c r="D64" s="132"/>
      <c r="E64" s="132"/>
      <c r="F64" s="132"/>
      <c r="G64" s="132"/>
      <c r="H64" s="132"/>
      <c r="I64" s="132"/>
      <c r="J64" s="132"/>
    </row>
    <row r="65" spans="1:10" ht="20.25" customHeight="1">
      <c r="A65" s="163" t="s">
        <v>141</v>
      </c>
      <c r="B65" s="171"/>
      <c r="C65" s="171"/>
      <c r="D65" s="81">
        <v>5635</v>
      </c>
      <c r="E65" s="132"/>
      <c r="F65" s="81">
        <v>-56482</v>
      </c>
      <c r="G65" s="132"/>
      <c r="H65" s="81">
        <v>0</v>
      </c>
      <c r="I65" s="132"/>
      <c r="J65" s="81">
        <v>0</v>
      </c>
    </row>
    <row r="66" spans="1:10" ht="20.25" customHeight="1">
      <c r="A66" s="162" t="s">
        <v>142</v>
      </c>
      <c r="B66" s="162"/>
      <c r="C66" s="162"/>
      <c r="D66" s="82">
        <f>SUM(D65,D62,D53,D38)</f>
        <v>314758</v>
      </c>
      <c r="E66" s="132"/>
      <c r="F66" s="82">
        <f>SUM(F65,F62,F53,F38)</f>
        <v>2166734</v>
      </c>
      <c r="G66" s="132"/>
      <c r="H66" s="82">
        <f>SUM(H65,H62,H53,H38)</f>
        <v>549032</v>
      </c>
      <c r="I66" s="132"/>
      <c r="J66" s="82">
        <f>SUM(J65,J62,J53,J38)</f>
        <v>1937725</v>
      </c>
    </row>
    <row r="67" spans="1:10" ht="20.25" customHeight="1">
      <c r="A67" s="162" t="s">
        <v>143</v>
      </c>
      <c r="B67" s="162"/>
      <c r="C67" s="162"/>
      <c r="D67" s="44">
        <f>+งบดุล!F13</f>
        <v>4504540</v>
      </c>
      <c r="E67" s="132"/>
      <c r="F67" s="44">
        <v>2902744</v>
      </c>
      <c r="G67" s="132"/>
      <c r="H67" s="145">
        <f>+งบดุล!J13</f>
        <v>4064827</v>
      </c>
      <c r="I67" s="132"/>
      <c r="J67" s="44">
        <v>2716668</v>
      </c>
    </row>
    <row r="68" spans="1:10" ht="20.25" customHeight="1" thickBot="1">
      <c r="A68" s="172" t="s">
        <v>174</v>
      </c>
      <c r="B68" s="126">
        <v>4.3</v>
      </c>
      <c r="C68" s="172"/>
      <c r="D68" s="75">
        <f>SUM(D66:D67)</f>
        <v>4819298</v>
      </c>
      <c r="E68" s="132"/>
      <c r="F68" s="75">
        <f>SUM(F66:F67)</f>
        <v>5069478</v>
      </c>
      <c r="G68" s="132"/>
      <c r="H68" s="75">
        <f>SUM(H66:H67)</f>
        <v>4613859</v>
      </c>
      <c r="I68" s="132"/>
      <c r="J68" s="75">
        <f>SUM(J66:J67)</f>
        <v>4654393</v>
      </c>
    </row>
    <row r="69" spans="1:10" ht="20.25" customHeight="1" thickTop="1">
      <c r="A69" s="160"/>
      <c r="B69" s="160"/>
      <c r="C69" s="160"/>
      <c r="D69" s="7"/>
      <c r="E69" s="145"/>
      <c r="F69" s="44"/>
      <c r="G69" s="145"/>
      <c r="H69" s="7"/>
      <c r="I69" s="145"/>
      <c r="J69" s="7"/>
    </row>
    <row r="70" spans="1:10" ht="20.25" customHeight="1">
      <c r="A70" s="156"/>
      <c r="B70" s="173"/>
      <c r="C70" s="160"/>
      <c r="D70" s="100"/>
      <c r="E70" s="145"/>
      <c r="F70" s="5"/>
      <c r="G70" s="145"/>
      <c r="H70" s="100"/>
      <c r="I70" s="145"/>
      <c r="J70" s="145"/>
    </row>
    <row r="71" spans="1:10" ht="20.25" customHeight="1">
      <c r="A71" s="156"/>
      <c r="B71" s="173"/>
      <c r="C71" s="160"/>
      <c r="D71" s="100"/>
      <c r="E71" s="145"/>
      <c r="F71" s="5"/>
      <c r="G71" s="145"/>
      <c r="H71" s="100"/>
      <c r="I71" s="145"/>
      <c r="J71" s="145"/>
    </row>
    <row r="72" spans="1:10" ht="20.25" customHeight="1">
      <c r="A72" s="156"/>
      <c r="B72" s="173"/>
      <c r="C72" s="160"/>
      <c r="D72" s="100"/>
      <c r="E72" s="145"/>
      <c r="F72" s="5"/>
      <c r="G72" s="145"/>
      <c r="H72" s="100"/>
      <c r="I72" s="145"/>
      <c r="J72" s="145"/>
    </row>
    <row r="73" spans="1:10" ht="20.25" customHeight="1">
      <c r="A73" s="156"/>
      <c r="B73" s="173"/>
      <c r="C73" s="160"/>
      <c r="D73" s="100"/>
      <c r="E73" s="145"/>
      <c r="F73" s="5"/>
      <c r="G73" s="145"/>
      <c r="H73" s="100"/>
      <c r="I73" s="145"/>
      <c r="J73" s="145"/>
    </row>
    <row r="74" spans="1:10" ht="20.25" customHeight="1">
      <c r="A74" s="156"/>
      <c r="B74" s="173"/>
      <c r="C74" s="160"/>
      <c r="D74" s="100"/>
      <c r="E74" s="100"/>
      <c r="F74" s="100"/>
      <c r="G74" s="100"/>
      <c r="H74" s="100"/>
      <c r="I74" s="100"/>
      <c r="J74" s="100"/>
    </row>
    <row r="75" spans="1:10" ht="20.25" customHeight="1">
      <c r="A75" s="156"/>
      <c r="B75" s="173"/>
      <c r="C75" s="160"/>
      <c r="D75" s="100"/>
      <c r="E75" s="145"/>
      <c r="F75" s="5"/>
      <c r="G75" s="145"/>
      <c r="H75" s="100"/>
      <c r="I75" s="145"/>
      <c r="J75" s="145"/>
    </row>
    <row r="76" spans="1:10" ht="20.25" customHeight="1">
      <c r="A76" s="156"/>
      <c r="B76" s="156"/>
      <c r="C76" s="156"/>
      <c r="D76" s="174"/>
      <c r="E76" s="158"/>
      <c r="F76" s="158"/>
      <c r="G76" s="158"/>
      <c r="H76" s="158"/>
      <c r="I76" s="158"/>
      <c r="J76" s="158"/>
    </row>
    <row r="77" spans="1:10" ht="20.25" customHeight="1">
      <c r="A77" s="156"/>
      <c r="B77" s="156"/>
      <c r="C77" s="156"/>
      <c r="D77" s="158"/>
      <c r="E77" s="158"/>
      <c r="F77" s="158"/>
      <c r="G77" s="158"/>
      <c r="H77" s="158"/>
      <c r="I77" s="158"/>
      <c r="J77" s="158"/>
    </row>
    <row r="81" spans="1:1" ht="21.65" customHeight="1">
      <c r="A81" s="174" t="s">
        <v>28</v>
      </c>
    </row>
  </sheetData>
  <mergeCells count="14">
    <mergeCell ref="A1:J1"/>
    <mergeCell ref="A2:J2"/>
    <mergeCell ref="A3:J3"/>
    <mergeCell ref="A4:J4"/>
    <mergeCell ref="H7:J7"/>
    <mergeCell ref="A43:J43"/>
    <mergeCell ref="A39:J39"/>
    <mergeCell ref="H45:J45"/>
    <mergeCell ref="D7:F7"/>
    <mergeCell ref="A5:J5"/>
    <mergeCell ref="D45:F45"/>
    <mergeCell ref="A41:J41"/>
    <mergeCell ref="A40:J40"/>
    <mergeCell ref="A42:J42"/>
  </mergeCells>
  <phoneticPr fontId="0" type="noConversion"/>
  <pageMargins left="0.8" right="0.2" top="1" bottom="0.5" header="0.5" footer="0.3"/>
  <pageSetup paperSize="9" scale="90" orientation="portrait" r:id="rId1"/>
  <headerFooter alignWithMargins="0"/>
  <rowBreaks count="1" manualBreakCount="1">
    <brk id="3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CD843DC597CE48BD54398EC37950EE" ma:contentTypeVersion="14" ma:contentTypeDescription="Create a new document." ma:contentTypeScope="" ma:versionID="846ed0817636b6c0fc24192c0f11ce3b">
  <xsd:schema xmlns:xsd="http://www.w3.org/2001/XMLSchema" xmlns:xs="http://www.w3.org/2001/XMLSchema" xmlns:p="http://schemas.microsoft.com/office/2006/metadata/properties" xmlns:ns2="f7d38d89-62bd-4feb-a9f3-bed9eef68a83" xmlns:ns3="06ffadd4-3ea0-43c8-9ef2-9b3a92560dca" targetNamespace="http://schemas.microsoft.com/office/2006/metadata/properties" ma:root="true" ma:fieldsID="b9a96c1519ccb845569f1fe226956e63" ns2:_="" ns3:_="">
    <xsd:import namespace="f7d38d89-62bd-4feb-a9f3-bed9eef68a83"/>
    <xsd:import namespace="06ffadd4-3ea0-43c8-9ef2-9b3a92560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38d89-62bd-4feb-a9f3-bed9eef68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fadd4-3ea0-43c8-9ef2-9b3a92560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57603be-33ab-41e5-9f5a-baa2c20ae12a}" ma:internalName="TaxCatchAll" ma:showField="CatchAllData" ma:web="06ffadd4-3ea0-43c8-9ef2-9b3a92560d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d38d89-62bd-4feb-a9f3-bed9eef68a83">
      <Terms xmlns="http://schemas.microsoft.com/office/infopath/2007/PartnerControls"/>
    </lcf76f155ced4ddcb4097134ff3c332f>
    <TaxCatchAll xmlns="06ffadd4-3ea0-43c8-9ef2-9b3a92560dca" xsi:nil="true"/>
  </documentManagement>
</p:properties>
</file>

<file path=customXml/itemProps1.xml><?xml version="1.0" encoding="utf-8"?>
<ds:datastoreItem xmlns:ds="http://schemas.openxmlformats.org/officeDocument/2006/customXml" ds:itemID="{E334042D-97EE-4EF8-A80F-68B1DD0A74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763E58-EFFB-425A-BE21-6477D55D1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d38d89-62bd-4feb-a9f3-bed9eef68a83"/>
    <ds:schemaRef ds:uri="06ffadd4-3ea0-43c8-9ef2-9b3a92560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B8E43F-E8F8-4E17-A854-4E228CCC9DD6}">
  <ds:schemaRefs>
    <ds:schemaRef ds:uri="http://schemas.microsoft.com/office/2006/metadata/properties"/>
    <ds:schemaRef ds:uri="http://schemas.microsoft.com/office/infopath/2007/PartnerControls"/>
    <ds:schemaRef ds:uri="f7d38d89-62bd-4feb-a9f3-bed9eef68a83"/>
    <ds:schemaRef ds:uri="06ffadd4-3ea0-43c8-9ef2-9b3a92560d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งบดุล</vt:lpstr>
      <vt:lpstr>งบดุล2</vt:lpstr>
      <vt:lpstr>กำไร3</vt:lpstr>
      <vt:lpstr>กำไร9</vt:lpstr>
      <vt:lpstr>ผู้ถือหุ้น-รวม</vt:lpstr>
      <vt:lpstr>ผู้ถือหุ้น-เฉพาะ</vt:lpstr>
      <vt:lpstr>กระแสเงินสด</vt:lpstr>
    </vt:vector>
  </TitlesOfParts>
  <Manager/>
  <Company>Deloitte Touche Tohmatsu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Deloitte Touche Tohmatsu</dc:creator>
  <cp:keywords/>
  <dc:description/>
  <cp:lastModifiedBy>Chimphalayalai, Jarunee</cp:lastModifiedBy>
  <cp:revision/>
  <cp:lastPrinted>2022-11-11T08:37:40Z</cp:lastPrinted>
  <dcterms:created xsi:type="dcterms:W3CDTF">2001-11-22T03:33:02Z</dcterms:created>
  <dcterms:modified xsi:type="dcterms:W3CDTF">2022-11-11T08:38:02Z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2021-06-28T14:43:06Z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0d560a4b-b2a8-46d3-9563-2dab5a1a4109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0x0101009ACD843DC597CE48BD54398EC37950EE</vt:lpwstr>
  </property>
</Properties>
</file>