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9) YEAR 22-65 (PUBLIC)\TCCC (3001353)\"/>
    </mc:Choice>
  </mc:AlternateContent>
  <xr:revisionPtr revIDLastSave="0" documentId="13_ncr:1_{4844AE12-9E8A-4D40-AAEA-53CE4B406D3B}" xr6:coauthVersionLast="47" xr6:coauthVersionMax="47" xr10:uidLastSave="{00000000-0000-0000-0000-000000000000}"/>
  <bookViews>
    <workbookView xWindow="-110" yWindow="-110" windowWidth="19420" windowHeight="10420" tabRatio="779" xr2:uid="{00000000-000D-0000-FFFF-FFFF00000000}"/>
  </bookViews>
  <sheets>
    <sheet name="งบดุล" sheetId="29" r:id="rId1"/>
    <sheet name="งบดุล 2" sheetId="30" r:id="rId2"/>
    <sheet name="กำไรขาดทุน" sheetId="31" r:id="rId3"/>
    <sheet name="ส่วนผู้ถือหุ้น-รวม" sheetId="32" r:id="rId4"/>
    <sheet name="ส่วนผู้ถือหุ้น-เฉพาะ" sheetId="33" r:id="rId5"/>
    <sheet name="กระแสเงินสด" sheetId="34" r:id="rId6"/>
  </sheets>
  <definedNames>
    <definedName name="AS2DocOpenMode" hidden="1">"AS2DocumentEdit"</definedName>
  </definedNames>
  <calcPr calcId="191029" calcMode="autoNoTable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33" l="1"/>
  <c r="G15" i="33"/>
  <c r="D15" i="33"/>
  <c r="J28" i="32"/>
  <c r="G28" i="32"/>
  <c r="D28" i="32"/>
  <c r="V26" i="32"/>
  <c r="P27" i="32"/>
  <c r="P28" i="32" s="1"/>
  <c r="S27" i="32" l="1"/>
  <c r="Y27" i="32" s="1"/>
  <c r="P21" i="32"/>
  <c r="J21" i="32"/>
  <c r="G21" i="32"/>
  <c r="D21" i="32"/>
  <c r="S20" i="32"/>
  <c r="Y20" i="32" s="1"/>
  <c r="V19" i="32"/>
  <c r="V21" i="32" s="1"/>
  <c r="C22" i="34" l="1"/>
  <c r="C11" i="34"/>
  <c r="G11" i="34"/>
  <c r="C15" i="34"/>
  <c r="F18" i="31"/>
  <c r="J18" i="31"/>
  <c r="F20" i="31"/>
  <c r="J20" i="31"/>
  <c r="D15" i="31"/>
  <c r="F15" i="31"/>
  <c r="H15" i="31"/>
  <c r="J15" i="31"/>
  <c r="C15" i="29"/>
  <c r="E15" i="29"/>
  <c r="G15" i="29"/>
  <c r="I15" i="29"/>
  <c r="M18" i="33" l="1"/>
  <c r="M24" i="32"/>
  <c r="F51" i="31" l="1"/>
  <c r="J51" i="31"/>
  <c r="M14" i="33" s="1"/>
  <c r="P14" i="33" s="1"/>
  <c r="J21" i="31"/>
  <c r="J13" i="31"/>
  <c r="F21" i="31"/>
  <c r="F13" i="31"/>
  <c r="I28" i="30"/>
  <c r="I20" i="30"/>
  <c r="E28" i="30"/>
  <c r="E20" i="30"/>
  <c r="I26" i="29"/>
  <c r="E26" i="29"/>
  <c r="V23" i="32"/>
  <c r="V28" i="32" s="1"/>
  <c r="Y16" i="32"/>
  <c r="E29" i="30" l="1"/>
  <c r="I29" i="30"/>
  <c r="E27" i="29"/>
  <c r="J16" i="31"/>
  <c r="J22" i="31" s="1"/>
  <c r="J25" i="31" s="1"/>
  <c r="J27" i="31" s="1"/>
  <c r="F16" i="31"/>
  <c r="F22" i="31" s="1"/>
  <c r="F25" i="31" s="1"/>
  <c r="F27" i="31" s="1"/>
  <c r="F55" i="31" s="1"/>
  <c r="M19" i="32" s="1"/>
  <c r="I27" i="29"/>
  <c r="I60" i="34"/>
  <c r="E60" i="34"/>
  <c r="E51" i="34"/>
  <c r="I51" i="34"/>
  <c r="M21" i="32" l="1"/>
  <c r="S19" i="32"/>
  <c r="Y19" i="32" s="1"/>
  <c r="J63" i="31"/>
  <c r="M13" i="33"/>
  <c r="M15" i="33" s="1"/>
  <c r="F52" i="31"/>
  <c r="F63" i="31"/>
  <c r="F57" i="31"/>
  <c r="J52" i="31"/>
  <c r="F59" i="31" l="1"/>
  <c r="F61" i="31" s="1"/>
  <c r="H21" i="31"/>
  <c r="G26" i="29" l="1"/>
  <c r="C26" i="29"/>
  <c r="I56" i="30" l="1"/>
  <c r="I58" i="30" s="1"/>
  <c r="E56" i="30"/>
  <c r="E58" i="30" s="1"/>
  <c r="I23" i="34"/>
  <c r="E23" i="34"/>
  <c r="J17" i="33"/>
  <c r="J21" i="33" s="1"/>
  <c r="G17" i="33"/>
  <c r="G21" i="33" s="1"/>
  <c r="D17" i="33"/>
  <c r="D21" i="33" s="1"/>
  <c r="M17" i="33"/>
  <c r="P12" i="33"/>
  <c r="P11" i="33"/>
  <c r="P23" i="32"/>
  <c r="M23" i="32"/>
  <c r="J23" i="32"/>
  <c r="G23" i="32"/>
  <c r="D23" i="32"/>
  <c r="S18" i="32"/>
  <c r="Y18" i="32" s="1"/>
  <c r="S17" i="32"/>
  <c r="S21" i="32" s="1"/>
  <c r="S24" i="32"/>
  <c r="Y17" i="32" l="1"/>
  <c r="Y21" i="32" s="1"/>
  <c r="S23" i="32"/>
  <c r="E59" i="30"/>
  <c r="I35" i="34"/>
  <c r="I37" i="34" s="1"/>
  <c r="I64" i="34" s="1"/>
  <c r="I66" i="34" s="1"/>
  <c r="E35" i="34"/>
  <c r="E37" i="34" s="1"/>
  <c r="E64" i="34" s="1"/>
  <c r="E66" i="34" s="1"/>
  <c r="I59" i="30"/>
  <c r="P13" i="33"/>
  <c r="P15" i="33" s="1"/>
  <c r="Y23" i="32" l="1"/>
  <c r="G65" i="34"/>
  <c r="C65" i="34"/>
  <c r="Y24" i="32"/>
  <c r="G60" i="34"/>
  <c r="C60" i="34"/>
  <c r="C51" i="34"/>
  <c r="G51" i="34"/>
  <c r="C28" i="30"/>
  <c r="G28" i="30"/>
  <c r="C20" i="30"/>
  <c r="G20" i="30"/>
  <c r="P18" i="33"/>
  <c r="D21" i="31"/>
  <c r="H51" i="31"/>
  <c r="M20" i="33" s="1"/>
  <c r="P20" i="33" s="1"/>
  <c r="D51" i="31"/>
  <c r="S25" i="32"/>
  <c r="Y25" i="32" s="1"/>
  <c r="D13" i="31"/>
  <c r="D16" i="31" s="1"/>
  <c r="H13" i="31"/>
  <c r="H16" i="31" s="1"/>
  <c r="P17" i="33" l="1"/>
  <c r="D22" i="31"/>
  <c r="H22" i="31"/>
  <c r="H25" i="31" s="1"/>
  <c r="H27" i="31" s="1"/>
  <c r="G29" i="30"/>
  <c r="C29" i="30"/>
  <c r="C27" i="29"/>
  <c r="G27" i="29"/>
  <c r="M19" i="33" l="1"/>
  <c r="M21" i="33" s="1"/>
  <c r="G9" i="34"/>
  <c r="D25" i="31"/>
  <c r="H52" i="31"/>
  <c r="H63" i="31"/>
  <c r="D27" i="31" l="1"/>
  <c r="P19" i="33"/>
  <c r="P21" i="33" s="1"/>
  <c r="G23" i="34"/>
  <c r="D55" i="31" l="1"/>
  <c r="M26" i="32" s="1"/>
  <c r="M28" i="32" s="1"/>
  <c r="C9" i="34"/>
  <c r="M22" i="33"/>
  <c r="D52" i="31"/>
  <c r="D59" i="31" s="1"/>
  <c r="G56" i="30"/>
  <c r="G58" i="30" s="1"/>
  <c r="G59" i="30" s="1"/>
  <c r="G35" i="34"/>
  <c r="P22" i="33" l="1"/>
  <c r="G37" i="34"/>
  <c r="C23" i="34"/>
  <c r="C35" i="34" s="1"/>
  <c r="D63" i="31"/>
  <c r="D57" i="31"/>
  <c r="G64" i="34" l="1"/>
  <c r="D61" i="31"/>
  <c r="S26" i="32"/>
  <c r="S28" i="32" s="1"/>
  <c r="G66" i="34" l="1"/>
  <c r="C37" i="34"/>
  <c r="Y26" i="32"/>
  <c r="Y28" i="32" s="1"/>
  <c r="C56" i="30"/>
  <c r="C64" i="34" l="1"/>
  <c r="C58" i="30"/>
  <c r="C66" i="34" l="1"/>
  <c r="C59" i="30"/>
</calcChain>
</file>

<file path=xl/sharedStrings.xml><?xml version="1.0" encoding="utf-8"?>
<sst xmlns="http://schemas.openxmlformats.org/spreadsheetml/2006/main" count="280" uniqueCount="185">
  <si>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</si>
  <si>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</si>
  <si>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</si>
  <si>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</si>
  <si>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</si>
  <si>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</si>
  <si>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</si>
  <si>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</si>
  <si>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</si>
  <si>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</si>
  <si>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</si>
  <si>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</si>
  <si>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</si>
  <si>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</si>
  <si>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</si>
  <si>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</si>
  <si>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</si>
  <si>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</si>
  <si>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</si>
  <si>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</si>
  <si>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</si>
  <si>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</si>
  <si>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</si>
  <si>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</si>
  <si>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</si>
  <si>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</si>
  <si>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>บาท</t>
  </si>
  <si>
    <t xml:space="preserve">ยังไม่ได้จัดสรร </t>
  </si>
  <si>
    <t>บริษัท ไทยเซ็นทรัลเคมี จำกัด (มหาชน) และบริษัทย่อย</t>
  </si>
  <si>
    <t xml:space="preserve">ทุนเรือนหุ้น </t>
  </si>
  <si>
    <t xml:space="preserve"> ส่วนต่ำกว่า</t>
  </si>
  <si>
    <t>มูลค่าหุ้นสามัญ</t>
  </si>
  <si>
    <t>เงินสดและรายการเทียบเท่าเงินสด ณ วันที่ 1 มกราคม</t>
  </si>
  <si>
    <t>งบการเงินเฉพาะกิจการ</t>
  </si>
  <si>
    <t>จ่ายดอกเบี้ย</t>
  </si>
  <si>
    <t>จ่ายภาษีเงินได้</t>
  </si>
  <si>
    <t>ยังไม่ได้จัดสรร</t>
  </si>
  <si>
    <t>หมายเหตุ</t>
  </si>
  <si>
    <t xml:space="preserve">เงินลงทุนในบริษัทย่อย </t>
  </si>
  <si>
    <t xml:space="preserve">เงินลงทุนในบริษัทร่วม </t>
  </si>
  <si>
    <t xml:space="preserve">ส่วนต่ำกว่ามูลค่าหุ้นสามัญ </t>
  </si>
  <si>
    <t>ค่าใช้จ่ายในการบริหาร</t>
  </si>
  <si>
    <t>ค่าใช้จ่ายในการขาย</t>
  </si>
  <si>
    <t>ทุนที่ออกและชำระแล้ว</t>
  </si>
  <si>
    <t>ทุนสำรองตามกฎหมาย</t>
  </si>
  <si>
    <t>รายได้จากการขาย</t>
  </si>
  <si>
    <t>รายได้จากการให้บริการ</t>
  </si>
  <si>
    <t>ต้นทุนขาย</t>
  </si>
  <si>
    <t>ต้นทุนทางการเงิน</t>
  </si>
  <si>
    <t>และชำระแล้ว</t>
  </si>
  <si>
    <t>ทุนที่ออก</t>
  </si>
  <si>
    <t>กำไรขั้นต้น</t>
  </si>
  <si>
    <t>ปรับปรุงด้วย</t>
  </si>
  <si>
    <t>งบแสดงฐานะการเงิน</t>
  </si>
  <si>
    <t>ส่วนได้เสีย</t>
  </si>
  <si>
    <t>ที่ไม่มีอำนาจ</t>
  </si>
  <si>
    <t>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</si>
  <si>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</si>
  <si>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</si>
  <si>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กำไรก่อนค่าใช้จ่าย</t>
  </si>
  <si>
    <t>รวมค่าใช้จ่าย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</si>
  <si>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</si>
  <si>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</si>
  <si>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ที่ถึงกำหนดชำระภายในหนึ่งปี</t>
  </si>
  <si>
    <t xml:space="preserve">เงินปันผลจ่าย </t>
  </si>
  <si>
    <t>เงินปันผลจ่าย - บริษัทย่อย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</si>
  <si>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</si>
  <si>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</si>
  <si>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</si>
  <si>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</si>
  <si>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การแบ่งปันกำไรเบ็ดเสร็จรวม</t>
  </si>
  <si>
    <t>งบแสดงการเปลี่ยนแปลงส่วนของผู้ถือหุ้น</t>
  </si>
  <si>
    <t>ส่วนของผู้ถือหุ้นบริษัทใหญ่</t>
  </si>
  <si>
    <t>ค่าใช้จ่ายภาระผูกพันผลประโยชน์พนักงาน</t>
  </si>
  <si>
    <t>สินทรัพย์ภาษีเงินได้รอการตัดบัญชี</t>
  </si>
  <si>
    <t>หนี้สินภาษีเงินได้รอการตัดบัญชี</t>
  </si>
  <si>
    <t>กำไรก่อนค่าใช้จ่ายภาษีเงินได้</t>
  </si>
  <si>
    <t xml:space="preserve">ค่าใช้จ่ายภาษีเงินได้ 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</si>
  <si>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</si>
  <si>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เงินสดสุทธิใช้ไปในกิจกรรมจัดหาเงิน</t>
  </si>
  <si>
    <t xml:space="preserve">สินค้าคงเหลือ </t>
  </si>
  <si>
    <t xml:space="preserve">ที่ดิน อาคารและอุปกรณ์ </t>
  </si>
  <si>
    <t>หมายเหตุประกอบงบการเงินเป็นส่วนหนึ่งของงบการเงินนี้</t>
  </si>
  <si>
    <t>หน่วย : บาท</t>
  </si>
  <si>
    <t>กำไรเบ็ดเสร็จรวมสำหรับปี</t>
  </si>
  <si>
    <t>เงินสดและรายการเทียบเท่าเงินสด ณ วันที่ 31 ธันวาคม</t>
  </si>
  <si>
    <t>การแบ่งปันกำไร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</si>
  <si>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</si>
  <si>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</si>
  <si>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กำไรสุทธิสำหรับปี</t>
  </si>
  <si>
    <t>อสังหาริมทรัพย์เพื่อการลงทุน</t>
  </si>
  <si>
    <t>ในกำไรหรือขาดทุนในภายหลัง</t>
  </si>
  <si>
    <t xml:space="preserve">รายได้เงินปันผลรับ </t>
  </si>
  <si>
    <t>เงินปันผลรับจากบริษัทย่อย</t>
  </si>
  <si>
    <t>องค์ประกอบอื่นของส่วนของผู้ถือหุ้น</t>
  </si>
  <si>
    <t>ทุนสำรอง</t>
  </si>
  <si>
    <t>ตามกฎหมาย</t>
  </si>
  <si>
    <t>หนี้สินไม่หมุนเวียนอื่น</t>
  </si>
  <si>
    <t>เงินสดรับจากการจำหน่ายที่ดิน อาคารและอุปกรณ์</t>
  </si>
  <si>
    <t>เงินสดจ่ายเพื่อซื้อที่ดิน อาคารและอุปกรณ์</t>
  </si>
  <si>
    <t>ต้นทุนจากการให้บริการ</t>
  </si>
  <si>
    <t>กำไรหรือขาดทุนในภายหลัง</t>
  </si>
  <si>
    <t>ผลต่างของอัตราแลกเปลี่ยนจากการแปลงค่า</t>
  </si>
  <si>
    <t>งบการเงินของบริษัทย่อยในต่างประเทศ</t>
  </si>
  <si>
    <t>ประมาณการหนี้สินหมุนเวียน</t>
  </si>
  <si>
    <t xml:space="preserve">สำหรับผลประโยชน์พนักงาน </t>
  </si>
  <si>
    <t>ประมาณการหนี้สินไม่หมุนเวียน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</si>
  <si>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</si>
  <si>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</si>
  <si>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รายการที่อาจถูกจัดประเภทใหม่ไว้ใน</t>
  </si>
  <si>
    <t>รายการที่จะไม่ถูกจัดประเภทใหม่ไว้</t>
  </si>
  <si>
    <t>ผลกำไร (ขาดทุน) จากการวัดมูลค่าใหม่</t>
  </si>
  <si>
    <t xml:space="preserve">  ของผลประโยชน์พนักงานที่กำหนดไว้</t>
  </si>
  <si>
    <t>ภาษีเงินได้ของรายการที่จะไม่ถูกจัดประเภทใหม่</t>
  </si>
  <si>
    <t xml:space="preserve">  ไว้ในกำไรหรือขาดทุนในภายหลัง</t>
  </si>
  <si>
    <t>ของบริษัทใหญ่</t>
  </si>
  <si>
    <t xml:space="preserve">เงินปันผล </t>
  </si>
  <si>
    <t>เงินปันผลแก่ส่วนได้เสียที่ไม่มีอำนาจควบคุมของบริษัทย่อย</t>
  </si>
  <si>
    <t>จำนวนหุ้นสามัญถัวเฉลี่ยถ่วงน้ำหนัก</t>
  </si>
  <si>
    <t>หุ้น</t>
  </si>
  <si>
    <t>งบกำไรขาดทุนเบ็ดเสร็จ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</si>
  <si>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</si>
  <si>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เงินสดรับจากเงินเบิกเกินบัญชีธนาคาร</t>
  </si>
  <si>
    <t>เงินเบิกเกินบัญชีธนาคารและ</t>
  </si>
  <si>
    <t>เงินกู้ยืมระยะสั้นจากสถาบันการเงิน</t>
  </si>
  <si>
    <t>และเงินกู้ยืมระยะสั้นจากสถาบันการเงิน</t>
  </si>
  <si>
    <t>เงินสดจ่ายประมาณการหนี้สินผลประโยชน์พนักงาน</t>
  </si>
  <si>
    <t>ส่วนได้เสียที่ไม่มีอำนาจควบคุม</t>
  </si>
  <si>
    <t>สินทรัพย์ทางการเงินหมุนเวียนอื่น</t>
  </si>
  <si>
    <t>สินทรัพย์สิทธิการใช้</t>
  </si>
  <si>
    <t>สินทรัพย์ไม่มีตัวตนอื่นนอกจากค่าความนิยม</t>
  </si>
  <si>
    <t>ส่วนของหนี้สินตามสัญญาเช่า</t>
  </si>
  <si>
    <t>ภาษีเงินได้นิติบุคคลค้างจ่าย</t>
  </si>
  <si>
    <t>หนี้สินตามสัญญาเช่า</t>
  </si>
  <si>
    <t>รวมส่วนของผู้ถือหุ้นบริษัทใหญ่</t>
  </si>
  <si>
    <t>กำไรจากกิจกรรมดำเนินงาน</t>
  </si>
  <si>
    <t>ค่าเสื่อมราคาและค่าตัดจำหน่าย</t>
  </si>
  <si>
    <t>รวมการปรับปรุงจากการกระทบยอดกำไร</t>
  </si>
  <si>
    <t>การเปลี่ยนแปลงในสินทรัพย์และหนี้สินดำเนินงาน</t>
  </si>
  <si>
    <t>เงินสดจ่ายชำระหนี้สินตามสัญญาเช่า</t>
  </si>
  <si>
    <t>รายได้ดอกเบี้ย</t>
  </si>
  <si>
    <t>6 และ 15</t>
  </si>
  <si>
    <t>24.2.2</t>
  </si>
  <si>
    <t>24.1.1</t>
  </si>
  <si>
    <t>หนี้สินทางการเงินหมุนเวียนอื่น</t>
  </si>
  <si>
    <t>24.1.2</t>
  </si>
  <si>
    <t>ยอดคงเหลือต้นปี ณ วันที่ 1 มกราคม 2564</t>
  </si>
  <si>
    <t>ยอดคงเหลือปลายปี ณ วันที่ 31 ธันวาคม 2564</t>
  </si>
  <si>
    <t>หุ้นสามัญ 584,716,118 หุ้น มูลค่าหุ้นละ 3 บาท</t>
  </si>
  <si>
    <t>ชำระครบแล้ว</t>
  </si>
  <si>
    <t>หุ้นสามัญ 584,714,068 หุ้น มูลค่าหุ้นละ 3 บาท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</si>
  <si>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</si>
  <si>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</si>
  <si>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</si>
  <si>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ผลกระทบของอัตราแลกเปลี่ยนที่มีต่อเงินสดและ</t>
  </si>
  <si>
    <t>รายการเทียบเท่าเงินสด</t>
  </si>
  <si>
    <t>ขาดทุนจากการด้อยค่าเงินลงทุนในบริษัทย่อย</t>
  </si>
  <si>
    <t>จัดสรรแล้ว - ทุนสำรองตามกฎหมาย</t>
  </si>
  <si>
    <t>ผลต่างของอัตรา</t>
  </si>
  <si>
    <t>แปลงค่างบการเงิน</t>
  </si>
  <si>
    <t>แลกเปลี่ยนจากการ</t>
  </si>
  <si>
    <t>ของบริษัทย่อย</t>
  </si>
  <si>
    <t>ในต่างประเทศ</t>
  </si>
  <si>
    <t>องค์ประกอบอื่นของ</t>
  </si>
  <si>
    <t>กำไรจากการจำหน่ายที่ดิน อาคารและอุปกรณ์</t>
  </si>
  <si>
    <t>กำไรต่อหุ้นขั้นพื้นฐาน</t>
  </si>
  <si>
    <t>ณ วันที่ 31 ธันวาคม 2565</t>
  </si>
  <si>
    <t>สำหรับปีสิ้นสุดวันที่ 31 ธันวาคม 2565</t>
  </si>
  <si>
    <t>ยอดคงเหลือต้นปี ณ วันที่ 1 มกราคม 2565</t>
  </si>
  <si>
    <t>ยอดคงเหลือปลายปี ณ วันที่ 31 ธันวาคม 2565</t>
  </si>
  <si>
    <t>ขาดทุนจากการลดมูลค่าของสินค้าคงเหลือ (กลับรายการ)</t>
  </si>
  <si>
    <t>กลับรายการผลขาดทุนด้านเครดิตที่คาดว่าจะเกิดขึ้น</t>
  </si>
  <si>
    <t xml:space="preserve">เงินฝากประจำลดลง </t>
  </si>
  <si>
    <t>เงินสดและรายการเทียบเท่าเงินสดเพิ่มขึ้นสุทธิ</t>
  </si>
  <si>
    <t>เงินสดสุทธิได้มาจากกิจกรรมลงทุน</t>
  </si>
  <si>
    <t>กระแสเงินสดสุทธิได้มาจาก (ใช้ไปใน) กิจกรรมดำเนินงาน</t>
  </si>
  <si>
    <t>ค่าตอบแทนผู้บริหารและกรรมการ</t>
  </si>
  <si>
    <t>กำไร (ขาดทุน) เบ็ดเสร็จอื่นสำหรับปี</t>
  </si>
  <si>
    <t>กำไรเบ็ดเสร็จอื่นสำหรับปี</t>
  </si>
  <si>
    <t>ขาดทุนเบ็ดเสร็จอื่นสำหรับปี</t>
  </si>
  <si>
    <t>(กำไร) ขาดทุนจากอัตราแลกเปลี่ยนที่ยังไม่เกิดขึ้นจริง</t>
  </si>
  <si>
    <t xml:space="preserve">กระแสเงินสดสุทธิได้มาจาก (ใช้ไปใน) การดำเนินงาน </t>
  </si>
  <si>
    <t>ส่วนแบ่ง (ขาดทุน) กำไรจากเงินลงทุนในบริษัทร่วม</t>
  </si>
  <si>
    <t>9 และ 10</t>
  </si>
  <si>
    <t>ส่วนแบ่งขาดทุน (กำไร) 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</si>
</sst>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_-* #,##0.00_-;\-* #,##0.00_-;_-* &quot;-&quot;_-;_-@_-"/>
    <numFmt numFmtId="169" formatCode="\-"/>
    <numFmt numFmtId="170" formatCode="#,##0.0;\-#,##0.0"/>
    <numFmt numFmtId="171" formatCode="_(* #,##0.000000_);_(* \(#,##0.000000\);_(* &quot;-&quot;??????_);_(@_)"/>
    <numFmt numFmtId="172" formatCode="_(* #,##0_);_(* \(#,##0\);_(* &quot;-&quot;??_);_(@_)"/>
  </numFmts>
  <fonts count="18" x14ac:knownFonts="1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0"/>
      <name val="Arial"/>
      <family val="2"/>
    </font>
    <font>
      <sz val="16"/>
      <name val="Angsana New"/>
      <family val="1"/>
    </font>
    <font>
      <sz val="8"/>
      <name val="Cordia New"/>
      <family val="2"/>
    </font>
    <font>
      <sz val="12"/>
      <name val="Angsana New"/>
      <family val="1"/>
    </font>
    <font>
      <sz val="14"/>
      <color theme="0"/>
      <name val="Angsana New"/>
      <family val="1"/>
    </font>
    <font>
      <sz val="14"/>
      <color rgb="FFFF0000"/>
      <name val="Angsana New"/>
      <family val="1"/>
    </font>
    <font>
      <sz val="14"/>
      <name val="Cordia New"/>
      <family val="2"/>
    </font>
    <font>
      <b/>
      <sz val="18"/>
      <name val="Angsana New"/>
      <family val="1"/>
    </font>
    <font>
      <b/>
      <sz val="12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166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9" fontId="15" fillId="0" borderId="0" applyFont="0" applyFill="0" applyBorder="0" applyAlignment="0" applyProtection="0"/>
  </cellStyleXfs>
  <cellXfs count="169">
    <xf numFmtId="0" fontId="0" fillId="0" borderId="0" xfId="0"/>
    <xf numFmtId="37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7" fontId="5" fillId="0" borderId="0" xfId="1" applyNumberFormat="1" applyFont="1" applyFill="1" applyAlignment="1">
      <alignment vertical="center"/>
    </xf>
    <xf numFmtId="169" fontId="5" fillId="0" borderId="0" xfId="1" applyNumberFormat="1" applyFont="1" applyFill="1" applyAlignment="1">
      <alignment horizontal="center" vertical="center"/>
    </xf>
    <xf numFmtId="0" fontId="5" fillId="0" borderId="0" xfId="9" applyFont="1" applyAlignment="1">
      <alignment vertical="center"/>
    </xf>
    <xf numFmtId="0" fontId="4" fillId="0" borderId="0" xfId="9" applyFont="1" applyAlignment="1">
      <alignment vertical="center"/>
    </xf>
    <xf numFmtId="37" fontId="5" fillId="0" borderId="0" xfId="9" applyNumberFormat="1" applyFont="1" applyAlignment="1">
      <alignment vertical="center"/>
    </xf>
    <xf numFmtId="37" fontId="5" fillId="0" borderId="0" xfId="0" applyNumberFormat="1" applyFont="1" applyAlignment="1">
      <alignment horizontal="left" vertical="center" indent="2"/>
    </xf>
    <xf numFmtId="37" fontId="4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left" vertical="center" indent="3"/>
    </xf>
    <xf numFmtId="37" fontId="5" fillId="0" borderId="0" xfId="0" applyNumberFormat="1" applyFont="1" applyAlignment="1">
      <alignment horizontal="left" vertical="center" indent="5"/>
    </xf>
    <xf numFmtId="166" fontId="5" fillId="0" borderId="0" xfId="1" applyFont="1" applyFill="1" applyAlignment="1">
      <alignment vertical="center"/>
    </xf>
    <xf numFmtId="166" fontId="5" fillId="0" borderId="0" xfId="1" applyFont="1" applyFill="1" applyAlignment="1">
      <alignment horizontal="left" vertical="center" indent="2"/>
    </xf>
    <xf numFmtId="167" fontId="5" fillId="0" borderId="0" xfId="1" applyNumberFormat="1" applyFont="1" applyFill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indent="2"/>
    </xf>
    <xf numFmtId="37" fontId="2" fillId="0" borderId="0" xfId="1" applyNumberFormat="1" applyFont="1" applyFill="1" applyAlignment="1">
      <alignment vertical="center"/>
    </xf>
    <xf numFmtId="37" fontId="2" fillId="0" borderId="0" xfId="1" applyNumberFormat="1" applyFont="1" applyFill="1" applyBorder="1" applyAlignment="1">
      <alignment vertical="center"/>
    </xf>
    <xf numFmtId="37" fontId="2" fillId="0" borderId="0" xfId="0" applyNumberFormat="1" applyFont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6" fontId="2" fillId="0" borderId="0" xfId="1" applyFont="1" applyFill="1" applyAlignment="1">
      <alignment vertical="center"/>
    </xf>
    <xf numFmtId="169" fontId="5" fillId="0" borderId="0" xfId="1" applyNumberFormat="1" applyFont="1" applyFill="1" applyBorder="1" applyAlignment="1">
      <alignment horizontal="center" vertical="center"/>
    </xf>
    <xf numFmtId="37" fontId="5" fillId="0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indent="4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9" fontId="2" fillId="0" borderId="0" xfId="1" applyNumberFormat="1" applyFont="1" applyFill="1" applyBorder="1" applyAlignment="1">
      <alignment horizontal="center" vertical="center"/>
    </xf>
    <xf numFmtId="166" fontId="2" fillId="0" borderId="0" xfId="1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7" fontId="2" fillId="0" borderId="0" xfId="1" applyNumberFormat="1" applyFont="1" applyFill="1" applyAlignment="1">
      <alignment horizontal="right" vertical="center"/>
    </xf>
    <xf numFmtId="0" fontId="5" fillId="0" borderId="0" xfId="7" applyFont="1" applyAlignment="1">
      <alignment vertical="center"/>
    </xf>
    <xf numFmtId="0" fontId="4" fillId="0" borderId="0" xfId="7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7" applyFont="1" applyAlignment="1">
      <alignment horizontal="center" vertical="center"/>
    </xf>
    <xf numFmtId="0" fontId="4" fillId="0" borderId="0" xfId="7" applyFont="1" applyAlignment="1">
      <alignment vertical="center"/>
    </xf>
    <xf numFmtId="166" fontId="5" fillId="0" borderId="0" xfId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Alignment="1">
      <alignment horizontal="center" vertical="center"/>
    </xf>
    <xf numFmtId="166" fontId="4" fillId="0" borderId="0" xfId="1" applyFont="1" applyFill="1" applyBorder="1" applyAlignment="1">
      <alignment vertical="center"/>
    </xf>
    <xf numFmtId="37" fontId="5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 vertical="center" indent="4"/>
    </xf>
    <xf numFmtId="168" fontId="5" fillId="0" borderId="0" xfId="0" applyNumberFormat="1" applyFont="1" applyAlignment="1">
      <alignment vertical="center"/>
    </xf>
    <xf numFmtId="0" fontId="5" fillId="0" borderId="0" xfId="7" applyFont="1" applyAlignment="1">
      <alignment horizontal="left" vertical="center" indent="2"/>
    </xf>
    <xf numFmtId="37" fontId="5" fillId="0" borderId="0" xfId="7" applyNumberFormat="1" applyFont="1" applyAlignment="1">
      <alignment horizontal="left" vertical="center" indent="2"/>
    </xf>
    <xf numFmtId="37" fontId="5" fillId="0" borderId="0" xfId="7" applyNumberFormat="1" applyFont="1" applyAlignment="1">
      <alignment horizontal="left" vertical="center" indent="3"/>
    </xf>
    <xf numFmtId="0" fontId="4" fillId="0" borderId="0" xfId="9" applyFont="1" applyAlignment="1">
      <alignment horizontal="left" vertical="center" indent="1"/>
    </xf>
    <xf numFmtId="166" fontId="5" fillId="0" borderId="0" xfId="1" applyFont="1" applyFill="1" applyAlignment="1">
      <alignment horizontal="center" vertical="center"/>
    </xf>
    <xf numFmtId="172" fontId="5" fillId="0" borderId="0" xfId="1" applyNumberFormat="1" applyFont="1" applyFill="1" applyBorder="1" applyAlignment="1">
      <alignment vertical="center"/>
    </xf>
    <xf numFmtId="0" fontId="5" fillId="0" borderId="0" xfId="10" applyFont="1" applyAlignment="1">
      <alignment horizontal="left" vertical="center" indent="2"/>
    </xf>
    <xf numFmtId="0" fontId="5" fillId="0" borderId="0" xfId="10" applyFont="1" applyAlignment="1">
      <alignment horizontal="left" vertical="center" indent="3"/>
    </xf>
    <xf numFmtId="172" fontId="5" fillId="0" borderId="0" xfId="9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6" fontId="13" fillId="0" borderId="0" xfId="1" applyFont="1" applyFill="1" applyBorder="1" applyAlignment="1">
      <alignment vertical="center"/>
    </xf>
    <xf numFmtId="43" fontId="5" fillId="0" borderId="0" xfId="0" applyNumberFormat="1" applyFont="1" applyAlignment="1">
      <alignment vertical="center"/>
    </xf>
    <xf numFmtId="166" fontId="14" fillId="0" borderId="0" xfId="1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vertical="center"/>
    </xf>
    <xf numFmtId="10" fontId="5" fillId="0" borderId="0" xfId="12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8" fontId="2" fillId="0" borderId="0" xfId="0" applyNumberFormat="1" applyFont="1" applyAlignment="1">
      <alignment vertical="center"/>
    </xf>
    <xf numFmtId="0" fontId="4" fillId="0" borderId="0" xfId="9" applyFont="1" applyAlignment="1">
      <alignment horizontal="center" vertical="center"/>
    </xf>
    <xf numFmtId="0" fontId="5" fillId="0" borderId="0" xfId="9" applyFont="1" applyAlignment="1">
      <alignment horizontal="left" vertical="center" indent="2"/>
    </xf>
    <xf numFmtId="37" fontId="4" fillId="0" borderId="0" xfId="0" applyNumberFormat="1" applyFont="1" applyAlignment="1">
      <alignment horizontal="center" vertical="center"/>
    </xf>
    <xf numFmtId="166" fontId="6" fillId="0" borderId="0" xfId="1" applyFont="1" applyFill="1" applyAlignment="1">
      <alignment vertical="center"/>
    </xf>
    <xf numFmtId="43" fontId="5" fillId="0" borderId="0" xfId="9" applyNumberFormat="1" applyFont="1" applyAlignment="1">
      <alignment vertical="center"/>
    </xf>
    <xf numFmtId="166" fontId="7" fillId="0" borderId="0" xfId="1" applyFont="1" applyFill="1" applyAlignment="1"/>
    <xf numFmtId="166" fontId="4" fillId="0" borderId="0" xfId="1" applyFont="1" applyFill="1" applyAlignment="1">
      <alignment vertical="center"/>
    </xf>
    <xf numFmtId="166" fontId="4" fillId="0" borderId="0" xfId="1" applyFont="1" applyFill="1" applyAlignment="1">
      <alignment horizontal="center" vertical="center"/>
    </xf>
    <xf numFmtId="166" fontId="13" fillId="0" borderId="0" xfId="1" applyFont="1" applyFill="1" applyAlignment="1">
      <alignment vertical="center"/>
    </xf>
    <xf numFmtId="37" fontId="5" fillId="0" borderId="0" xfId="1" applyNumberFormat="1" applyFont="1" applyFill="1" applyAlignment="1">
      <alignment horizontal="right" vertical="center"/>
    </xf>
    <xf numFmtId="171" fontId="5" fillId="0" borderId="0" xfId="1" applyNumberFormat="1" applyFont="1" applyFill="1" applyAlignment="1">
      <alignment horizontal="center" vertical="center"/>
    </xf>
    <xf numFmtId="172" fontId="5" fillId="0" borderId="3" xfId="1" applyNumberFormat="1" applyFont="1" applyFill="1" applyBorder="1" applyAlignment="1">
      <alignment vertical="center"/>
    </xf>
    <xf numFmtId="172" fontId="5" fillId="0" borderId="1" xfId="1" applyNumberFormat="1" applyFont="1" applyFill="1" applyBorder="1" applyAlignment="1">
      <alignment vertical="center"/>
    </xf>
    <xf numFmtId="166" fontId="5" fillId="0" borderId="0" xfId="1" applyFont="1" applyFill="1" applyBorder="1" applyAlignment="1">
      <alignment horizontal="center" vertical="center"/>
    </xf>
    <xf numFmtId="171" fontId="5" fillId="0" borderId="3" xfId="1" applyNumberFormat="1" applyFont="1" applyFill="1" applyBorder="1" applyAlignment="1">
      <alignment horizontal="center" vertical="center"/>
    </xf>
    <xf numFmtId="172" fontId="5" fillId="0" borderId="2" xfId="1" applyNumberFormat="1" applyFont="1" applyFill="1" applyBorder="1" applyAlignment="1">
      <alignment vertical="center"/>
    </xf>
    <xf numFmtId="166" fontId="5" fillId="0" borderId="0" xfId="1" applyFont="1" applyFill="1" applyAlignment="1">
      <alignment horizontal="right" vertical="center"/>
    </xf>
    <xf numFmtId="166" fontId="5" fillId="0" borderId="0" xfId="1" applyFont="1" applyFill="1" applyBorder="1" applyAlignment="1">
      <alignment horizontal="right" vertical="center"/>
    </xf>
    <xf numFmtId="169" fontId="5" fillId="0" borderId="3" xfId="1" applyNumberFormat="1" applyFont="1" applyFill="1" applyBorder="1" applyAlignment="1">
      <alignment horizontal="center" vertical="center"/>
    </xf>
    <xf numFmtId="37" fontId="5" fillId="0" borderId="2" xfId="0" applyNumberFormat="1" applyFont="1" applyBorder="1" applyAlignment="1">
      <alignment horizontal="right" vertical="center"/>
    </xf>
    <xf numFmtId="172" fontId="12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166" fontId="5" fillId="0" borderId="0" xfId="9" applyNumberFormat="1" applyFont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37" fontId="5" fillId="0" borderId="1" xfId="0" applyNumberFormat="1" applyFont="1" applyBorder="1" applyAlignment="1">
      <alignment horizontal="right" vertical="center"/>
    </xf>
    <xf numFmtId="37" fontId="5" fillId="0" borderId="4" xfId="0" applyNumberFormat="1" applyFont="1" applyBorder="1" applyAlignment="1">
      <alignment horizontal="right" vertical="center"/>
    </xf>
    <xf numFmtId="169" fontId="2" fillId="0" borderId="3" xfId="1" applyNumberFormat="1" applyFont="1" applyFill="1" applyBorder="1" applyAlignment="1">
      <alignment horizontal="center" vertical="center"/>
    </xf>
    <xf numFmtId="37" fontId="5" fillId="0" borderId="1" xfId="1" applyNumberFormat="1" applyFont="1" applyFill="1" applyBorder="1" applyAlignment="1">
      <alignment vertical="center"/>
    </xf>
    <xf numFmtId="37" fontId="2" fillId="0" borderId="0" xfId="4" applyNumberFormat="1" applyFont="1" applyFill="1" applyAlignment="1">
      <alignment horizontal="right" vertical="center"/>
    </xf>
    <xf numFmtId="0" fontId="4" fillId="0" borderId="0" xfId="9" applyFont="1" applyAlignment="1">
      <alignment horizontal="right" vertical="center"/>
    </xf>
    <xf numFmtId="166" fontId="14" fillId="0" borderId="0" xfId="1" applyFont="1" applyFill="1" applyAlignment="1">
      <alignment vertical="center"/>
    </xf>
    <xf numFmtId="0" fontId="7" fillId="0" borderId="0" xfId="0" applyFont="1"/>
    <xf numFmtId="165" fontId="5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left" vertical="center" indent="1"/>
    </xf>
    <xf numFmtId="37" fontId="4" fillId="0" borderId="0" xfId="0" applyNumberFormat="1" applyFont="1" applyAlignment="1">
      <alignment horizontal="left" vertical="center" indent="3"/>
    </xf>
    <xf numFmtId="37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37" fontId="4" fillId="0" borderId="0" xfId="0" applyNumberFormat="1" applyFont="1" applyAlignment="1">
      <alignment horizontal="left" vertical="center"/>
    </xf>
    <xf numFmtId="37" fontId="13" fillId="0" borderId="0" xfId="0" applyNumberFormat="1" applyFont="1" applyAlignment="1">
      <alignment horizontal="left" vertical="center" indent="2"/>
    </xf>
    <xf numFmtId="166" fontId="5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37" fontId="2" fillId="0" borderId="1" xfId="0" applyNumberFormat="1" applyFont="1" applyBorder="1" applyAlignment="1">
      <alignment horizontal="right" vertical="center"/>
    </xf>
    <xf numFmtId="37" fontId="2" fillId="0" borderId="2" xfId="0" applyNumberFormat="1" applyFont="1" applyBorder="1" applyAlignment="1">
      <alignment horizontal="right" vertical="center"/>
    </xf>
    <xf numFmtId="39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37" fontId="5" fillId="0" borderId="0" xfId="0" applyNumberFormat="1" applyFont="1"/>
    <xf numFmtId="170" fontId="5" fillId="0" borderId="0" xfId="0" applyNumberFormat="1" applyFont="1" applyAlignment="1">
      <alignment vertical="center"/>
    </xf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 indent="2"/>
    </xf>
    <xf numFmtId="37" fontId="5" fillId="0" borderId="0" xfId="9" applyNumberFormat="1" applyFont="1" applyFill="1" applyAlignment="1">
      <alignment vertical="center"/>
    </xf>
    <xf numFmtId="0" fontId="4" fillId="0" borderId="0" xfId="9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3" fontId="6" fillId="0" borderId="0" xfId="3" applyNumberFormat="1" applyFont="1" applyFill="1" applyAlignment="1">
      <alignment vertical="center"/>
    </xf>
    <xf numFmtId="37" fontId="6" fillId="0" borderId="0" xfId="7" applyNumberFormat="1" applyFont="1" applyFill="1" applyAlignment="1">
      <alignment vertical="center"/>
    </xf>
    <xf numFmtId="0" fontId="16" fillId="0" borderId="0" xfId="7" applyFont="1" applyFill="1" applyAlignment="1">
      <alignment vertical="center"/>
    </xf>
    <xf numFmtId="0" fontId="16" fillId="0" borderId="0" xfId="7" applyFont="1" applyFill="1" applyAlignment="1">
      <alignment horizontal="right" vertical="center"/>
    </xf>
    <xf numFmtId="0" fontId="17" fillId="0" borderId="0" xfId="7" applyFont="1" applyFill="1" applyAlignment="1">
      <alignment horizontal="right" vertical="center"/>
    </xf>
    <xf numFmtId="0" fontId="17" fillId="0" borderId="0" xfId="7" applyFont="1" applyFill="1" applyAlignment="1">
      <alignment horizontal="center" vertical="center"/>
    </xf>
    <xf numFmtId="0" fontId="17" fillId="0" borderId="0" xfId="7" applyFont="1" applyFill="1" applyAlignment="1">
      <alignment vertical="center"/>
    </xf>
    <xf numFmtId="0" fontId="17" fillId="0" borderId="3" xfId="7" applyFont="1" applyFill="1" applyBorder="1" applyAlignment="1">
      <alignment vertical="center"/>
    </xf>
    <xf numFmtId="0" fontId="17" fillId="0" borderId="3" xfId="7" applyFont="1" applyFill="1" applyBorder="1" applyAlignment="1">
      <alignment horizontal="center" vertical="center"/>
    </xf>
    <xf numFmtId="3" fontId="12" fillId="0" borderId="0" xfId="3" applyNumberFormat="1" applyFont="1" applyFill="1" applyAlignment="1">
      <alignment vertical="center"/>
    </xf>
    <xf numFmtId="37" fontId="12" fillId="0" borderId="0" xfId="7" applyNumberFormat="1" applyFont="1" applyFill="1" applyAlignment="1">
      <alignment vertical="center"/>
    </xf>
    <xf numFmtId="0" fontId="17" fillId="0" borderId="0" xfId="8" applyFont="1" applyFill="1" applyAlignment="1">
      <alignment horizontal="center" vertical="center"/>
    </xf>
    <xf numFmtId="0" fontId="12" fillId="0" borderId="0" xfId="7" applyFont="1" applyFill="1" applyAlignment="1">
      <alignment vertical="center"/>
    </xf>
    <xf numFmtId="0" fontId="12" fillId="0" borderId="0" xfId="7" applyFont="1" applyFill="1" applyAlignment="1">
      <alignment horizontal="center" vertical="center"/>
    </xf>
    <xf numFmtId="37" fontId="12" fillId="0" borderId="0" xfId="1" applyNumberFormat="1" applyFont="1" applyFill="1" applyBorder="1" applyAlignment="1">
      <alignment vertical="center"/>
    </xf>
    <xf numFmtId="37" fontId="12" fillId="0" borderId="0" xfId="1" applyNumberFormat="1" applyFont="1" applyFill="1" applyAlignment="1">
      <alignment vertical="center"/>
    </xf>
    <xf numFmtId="37" fontId="12" fillId="0" borderId="0" xfId="3" applyNumberFormat="1" applyFont="1" applyFill="1" applyAlignment="1">
      <alignment vertical="center"/>
    </xf>
    <xf numFmtId="37" fontId="12" fillId="0" borderId="0" xfId="3" applyNumberFormat="1" applyFont="1" applyFill="1" applyBorder="1" applyAlignment="1">
      <alignment vertical="center"/>
    </xf>
    <xf numFmtId="169" fontId="12" fillId="0" borderId="0" xfId="1" applyNumberFormat="1" applyFont="1" applyFill="1" applyBorder="1" applyAlignment="1">
      <alignment horizontal="center" vertical="center"/>
    </xf>
    <xf numFmtId="166" fontId="12" fillId="0" borderId="0" xfId="1" applyFont="1" applyFill="1" applyBorder="1" applyAlignment="1">
      <alignment vertical="center"/>
    </xf>
    <xf numFmtId="37" fontId="12" fillId="0" borderId="0" xfId="3" applyNumberFormat="1" applyFont="1" applyFill="1" applyAlignment="1">
      <alignment horizontal="right" vertical="center"/>
    </xf>
    <xf numFmtId="37" fontId="12" fillId="0" borderId="0" xfId="3" applyNumberFormat="1" applyFont="1" applyFill="1" applyBorder="1" applyAlignment="1">
      <alignment horizontal="right" vertical="center"/>
    </xf>
    <xf numFmtId="37" fontId="12" fillId="0" borderId="2" xfId="1" applyNumberFormat="1" applyFont="1" applyFill="1" applyBorder="1" applyAlignment="1">
      <alignment vertical="center"/>
    </xf>
    <xf numFmtId="38" fontId="12" fillId="0" borderId="0" xfId="0" applyNumberFormat="1" applyFont="1" applyFill="1" applyAlignment="1">
      <alignment vertical="center"/>
    </xf>
    <xf numFmtId="0" fontId="5" fillId="0" borderId="0" xfId="7" applyFont="1" applyFill="1" applyAlignment="1">
      <alignment vertical="center"/>
    </xf>
    <xf numFmtId="3" fontId="5" fillId="0" borderId="0" xfId="7" applyNumberFormat="1" applyFont="1" applyFill="1" applyAlignment="1">
      <alignment vertical="center"/>
    </xf>
    <xf numFmtId="172" fontId="5" fillId="0" borderId="0" xfId="7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7" applyFont="1" applyFill="1" applyAlignment="1">
      <alignment vertical="center"/>
    </xf>
    <xf numFmtId="3" fontId="6" fillId="0" borderId="0" xfId="7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38" fontId="2" fillId="0" borderId="0" xfId="0" applyNumberFormat="1" applyFont="1" applyAlignment="1">
      <alignment vertical="center"/>
    </xf>
    <xf numFmtId="0" fontId="7" fillId="0" borderId="0" xfId="9" applyFont="1" applyAlignment="1">
      <alignment horizontal="center" vertical="center"/>
    </xf>
    <xf numFmtId="0" fontId="4" fillId="0" borderId="3" xfId="9" applyFont="1" applyBorder="1" applyAlignment="1">
      <alignment horizontal="right" vertical="center"/>
    </xf>
    <xf numFmtId="0" fontId="4" fillId="0" borderId="0" xfId="9" applyFont="1" applyAlignment="1">
      <alignment horizontal="center" vertical="center"/>
    </xf>
    <xf numFmtId="0" fontId="5" fillId="0" borderId="0" xfId="9" applyFont="1" applyAlignment="1">
      <alignment horizontal="left" vertical="center" indent="2"/>
    </xf>
    <xf numFmtId="0" fontId="17" fillId="0" borderId="0" xfId="7" applyFont="1" applyFill="1" applyAlignment="1">
      <alignment horizontal="center" vertical="center"/>
    </xf>
    <xf numFmtId="0" fontId="17" fillId="0" borderId="3" xfId="7" applyFont="1" applyFill="1" applyBorder="1" applyAlignment="1">
      <alignment horizontal="center" vertical="center"/>
    </xf>
    <xf numFmtId="0" fontId="7" fillId="0" borderId="0" xfId="7" applyFont="1" applyFill="1" applyAlignment="1">
      <alignment horizontal="center" vertical="center"/>
    </xf>
    <xf numFmtId="0" fontId="4" fillId="0" borderId="3" xfId="7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37" fontId="7" fillId="0" borderId="0" xfId="0" applyNumberFormat="1" applyFont="1" applyAlignment="1">
      <alignment horizontal="center" vertical="justify"/>
    </xf>
    <xf numFmtId="0" fontId="7" fillId="0" borderId="0" xfId="0" applyFont="1" applyAlignment="1">
      <alignment horizontal="center" vertical="justify"/>
    </xf>
    <xf numFmtId="37" fontId="4" fillId="0" borderId="0" xfId="0" applyNumberFormat="1" applyFont="1" applyAlignment="1">
      <alignment horizontal="center" vertical="center"/>
    </xf>
    <xf numFmtId="37" fontId="4" fillId="0" borderId="3" xfId="0" applyNumberFormat="1" applyFont="1" applyBorder="1" applyAlignment="1">
      <alignment horizontal="right" vertical="center"/>
    </xf>
  </cellXfs>
  <cellStyles count="13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4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2 8" xfId="8" xr:uid="{00000000-0005-0000-0000-000008000000}"/>
    <cellStyle name="Normal 3" xfId="9" xr:uid="{00000000-0005-0000-0000-000009000000}"/>
    <cellStyle name="Normal 3 2 2 2" xfId="10" xr:uid="{00000000-0005-0000-0000-00000A000000}"/>
    <cellStyle name="Normal 4" xfId="11" xr:uid="{00000000-0005-0000-0000-00000B000000}"/>
    <cellStyle name="Percent" xfId="1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J38"/>
  <sheetViews>
    <sheetView tabSelected="1" topLeftCell="A13" zoomScaleNormal="100" zoomScaleSheetLayoutView="80" workbookViewId="0">
      <selection activeCell="B52" sqref="B52"/>
    </sheetView>
  </sheetViews>
  <sheetFormatPr defaultColWidth="9.09765625" defaultRowHeight="24" customHeight="1" x14ac:dyDescent="0.75"/>
  <cols>
    <col min="1" max="1" width="40.69921875" style="2" customWidth="1"/>
    <col min="2" max="2" width="9.8984375" style="2" customWidth="1"/>
    <col min="3" max="3" width="13.69921875" style="2" customWidth="1"/>
    <col min="4" max="4" width="1" style="2" customWidth="1"/>
    <col min="5" max="5" width="13.69921875" style="2" customWidth="1"/>
    <col min="6" max="6" width="1" style="2" customWidth="1"/>
    <col min="7" max="7" width="13.69921875" style="2" customWidth="1"/>
    <col min="8" max="8" width="1" style="2" customWidth="1"/>
    <col min="9" max="9" width="13.69921875" style="2" customWidth="1"/>
    <col min="10" max="10" width="10.296875" style="27" bestFit="1" customWidth="1"/>
    <col min="11" max="16384" width="9.09765625" style="2"/>
  </cols>
  <sheetData>
    <row r="1" spans="1:10" s="26" customFormat="1" ht="24" customHeight="1" x14ac:dyDescent="0.75">
      <c r="A1" s="150" t="s">
        <v>28</v>
      </c>
      <c r="B1" s="150"/>
      <c r="C1" s="150"/>
      <c r="D1" s="150"/>
      <c r="E1" s="150"/>
      <c r="F1" s="150"/>
      <c r="G1" s="150"/>
      <c r="H1" s="150"/>
      <c r="I1" s="150"/>
      <c r="J1" s="71"/>
    </row>
    <row r="2" spans="1:10" s="26" customFormat="1" ht="24" customHeight="1" x14ac:dyDescent="0.75">
      <c r="A2" s="150" t="s">
        <v>53</v>
      </c>
      <c r="B2" s="150"/>
      <c r="C2" s="150"/>
      <c r="D2" s="150"/>
      <c r="E2" s="150"/>
      <c r="F2" s="150"/>
      <c r="G2" s="150"/>
      <c r="H2" s="150"/>
      <c r="I2" s="150"/>
      <c r="J2" s="71"/>
    </row>
    <row r="3" spans="1:10" s="26" customFormat="1" ht="24" customHeight="1" x14ac:dyDescent="0.75">
      <c r="A3" s="150" t="s">
        <v>166</v>
      </c>
      <c r="B3" s="150"/>
      <c r="C3" s="150"/>
      <c r="D3" s="150"/>
      <c r="E3" s="150"/>
      <c r="F3" s="150"/>
      <c r="G3" s="150"/>
      <c r="H3" s="150"/>
      <c r="I3" s="150"/>
      <c r="J3" s="71"/>
    </row>
    <row r="4" spans="1:10" ht="24" customHeight="1" x14ac:dyDescent="0.75">
      <c r="A4" s="151" t="s">
        <v>83</v>
      </c>
      <c r="B4" s="151"/>
      <c r="C4" s="151"/>
      <c r="D4" s="151"/>
      <c r="E4" s="151"/>
      <c r="F4" s="151"/>
      <c r="G4" s="151"/>
      <c r="H4" s="151"/>
      <c r="I4" s="151"/>
    </row>
    <row r="5" spans="1:10" ht="6" customHeight="1" x14ac:dyDescent="0.75"/>
    <row r="6" spans="1:10" ht="21.75" customHeight="1" x14ac:dyDescent="0.75">
      <c r="B6" s="36" t="s">
        <v>37</v>
      </c>
      <c r="C6" s="152" t="s">
        <v>0</v>
      </c>
      <c r="D6" s="152"/>
      <c r="E6" s="152"/>
      <c r="F6" s="66"/>
      <c r="G6" s="152" t="s">
        <v>33</v>
      </c>
      <c r="H6" s="152"/>
      <c r="I6" s="152"/>
    </row>
    <row r="7" spans="1:10" ht="21.75" customHeight="1" x14ac:dyDescent="0.75">
      <c r="B7" s="23"/>
      <c r="C7" s="36">
        <v>2565</v>
      </c>
      <c r="D7" s="36"/>
      <c r="E7" s="36">
        <v>2564</v>
      </c>
      <c r="F7" s="36"/>
      <c r="G7" s="36">
        <v>2565</v>
      </c>
      <c r="H7" s="36"/>
      <c r="I7" s="36">
        <v>2564</v>
      </c>
    </row>
    <row r="8" spans="1:10" ht="21.75" customHeight="1" x14ac:dyDescent="0.75">
      <c r="A8" s="66" t="s">
        <v>1</v>
      </c>
      <c r="B8" s="66"/>
      <c r="E8" s="66"/>
      <c r="I8" s="66"/>
    </row>
    <row r="9" spans="1:10" ht="21.75" customHeight="1" x14ac:dyDescent="0.75">
      <c r="A9" s="2" t="s">
        <v>2</v>
      </c>
      <c r="B9" s="23"/>
      <c r="C9" s="27"/>
      <c r="D9" s="27"/>
      <c r="E9" s="27"/>
      <c r="F9" s="27"/>
      <c r="G9" s="27"/>
      <c r="H9" s="27"/>
      <c r="I9" s="27"/>
    </row>
    <row r="10" spans="1:10" ht="21.75" customHeight="1" x14ac:dyDescent="0.75">
      <c r="A10" s="24" t="s">
        <v>18</v>
      </c>
      <c r="B10" s="23">
        <v>4.0999999999999996</v>
      </c>
      <c r="C10" s="108">
        <v>5518937104</v>
      </c>
      <c r="D10" s="19"/>
      <c r="E10" s="108">
        <v>4504540390</v>
      </c>
      <c r="F10" s="19"/>
      <c r="G10" s="21">
        <v>5368250175</v>
      </c>
      <c r="H10" s="19"/>
      <c r="I10" s="21">
        <v>4064826527</v>
      </c>
    </row>
    <row r="11" spans="1:10" ht="21.75" customHeight="1" x14ac:dyDescent="0.75">
      <c r="A11" s="24" t="s">
        <v>107</v>
      </c>
      <c r="B11" s="23">
        <v>5</v>
      </c>
      <c r="C11" s="5">
        <v>472911197</v>
      </c>
      <c r="D11" s="19"/>
      <c r="E11" s="5">
        <v>373395142</v>
      </c>
      <c r="F11" s="19"/>
      <c r="G11" s="21">
        <v>457888417</v>
      </c>
      <c r="H11" s="19"/>
      <c r="I11" s="21">
        <v>565966332</v>
      </c>
    </row>
    <row r="12" spans="1:10" ht="21.75" customHeight="1" x14ac:dyDescent="0.75">
      <c r="A12" s="24" t="s">
        <v>80</v>
      </c>
      <c r="B12" s="23" t="s">
        <v>141</v>
      </c>
      <c r="C12" s="5">
        <v>3566351672</v>
      </c>
      <c r="D12" s="5"/>
      <c r="E12" s="5">
        <v>1918953505</v>
      </c>
      <c r="F12" s="5"/>
      <c r="G12" s="21">
        <v>3267560230</v>
      </c>
      <c r="H12" s="19"/>
      <c r="I12" s="21">
        <v>1784578808</v>
      </c>
    </row>
    <row r="13" spans="1:10" ht="21.75" customHeight="1" x14ac:dyDescent="0.75">
      <c r="A13" s="24" t="s">
        <v>128</v>
      </c>
      <c r="B13" s="23">
        <v>7</v>
      </c>
      <c r="C13" s="5">
        <v>470890005</v>
      </c>
      <c r="D13" s="5"/>
      <c r="E13" s="5">
        <v>3592012905</v>
      </c>
      <c r="F13" s="5"/>
      <c r="G13" s="21">
        <v>300304207</v>
      </c>
      <c r="H13" s="19"/>
      <c r="I13" s="21">
        <v>3451133027</v>
      </c>
    </row>
    <row r="14" spans="1:10" ht="21.75" customHeight="1" x14ac:dyDescent="0.75">
      <c r="A14" s="24" t="s">
        <v>3</v>
      </c>
      <c r="B14" s="23"/>
      <c r="C14" s="19">
        <v>1898978</v>
      </c>
      <c r="D14" s="19"/>
      <c r="E14" s="19">
        <v>2078815</v>
      </c>
      <c r="F14" s="19"/>
      <c r="G14" s="21">
        <v>1160851</v>
      </c>
      <c r="H14" s="19"/>
      <c r="I14" s="21">
        <v>929262</v>
      </c>
    </row>
    <row r="15" spans="1:10" ht="21.75" customHeight="1" x14ac:dyDescent="0.75">
      <c r="A15" s="30" t="s">
        <v>19</v>
      </c>
      <c r="B15" s="23"/>
      <c r="C15" s="95">
        <f>SUM(C10:C14)</f>
        <v>10030988956</v>
      </c>
      <c r="D15" s="20"/>
      <c r="E15" s="95">
        <f>SUM(E10:E14)</f>
        <v>10390980757</v>
      </c>
      <c r="F15" s="20"/>
      <c r="G15" s="95">
        <f>SUM(G10:G14)</f>
        <v>9395163880</v>
      </c>
      <c r="H15" s="20"/>
      <c r="I15" s="95">
        <f>SUM(I10:I14)</f>
        <v>9867433956</v>
      </c>
    </row>
    <row r="16" spans="1:10" ht="21.75" customHeight="1" x14ac:dyDescent="0.75">
      <c r="B16" s="23"/>
      <c r="C16" s="20"/>
      <c r="D16" s="20"/>
      <c r="E16" s="20"/>
      <c r="F16" s="20"/>
      <c r="G16" s="20"/>
      <c r="H16" s="20"/>
      <c r="I16" s="20"/>
    </row>
    <row r="17" spans="1:9" ht="21.75" customHeight="1" x14ac:dyDescent="0.75">
      <c r="A17" s="2" t="s">
        <v>20</v>
      </c>
      <c r="B17" s="23"/>
      <c r="C17" s="27"/>
      <c r="D17" s="27"/>
      <c r="E17" s="27"/>
      <c r="F17" s="27"/>
      <c r="G17" s="108"/>
      <c r="H17" s="108"/>
      <c r="I17" s="108"/>
    </row>
    <row r="18" spans="1:9" ht="21.75" customHeight="1" x14ac:dyDescent="0.75">
      <c r="A18" s="24" t="s">
        <v>39</v>
      </c>
      <c r="B18" s="23" t="s">
        <v>143</v>
      </c>
      <c r="C18" s="96">
        <v>136852084</v>
      </c>
      <c r="D18" s="21"/>
      <c r="E18" s="96">
        <v>136977953</v>
      </c>
      <c r="F18" s="21"/>
      <c r="G18" s="5">
        <v>98000000</v>
      </c>
      <c r="H18" s="35"/>
      <c r="I18" s="5">
        <v>98000000</v>
      </c>
    </row>
    <row r="19" spans="1:9" ht="21.75" customHeight="1" x14ac:dyDescent="0.75">
      <c r="A19" s="24" t="s">
        <v>38</v>
      </c>
      <c r="B19" s="23" t="s">
        <v>145</v>
      </c>
      <c r="C19" s="33">
        <v>0</v>
      </c>
      <c r="D19" s="34"/>
      <c r="E19" s="33">
        <v>0</v>
      </c>
      <c r="F19" s="34"/>
      <c r="G19" s="5">
        <v>383854981</v>
      </c>
      <c r="H19" s="37"/>
      <c r="I19" s="5">
        <v>383854981</v>
      </c>
    </row>
    <row r="20" spans="1:9" ht="21.75" customHeight="1" x14ac:dyDescent="0.75">
      <c r="A20" s="24" t="s">
        <v>90</v>
      </c>
      <c r="B20" s="23">
        <v>8</v>
      </c>
      <c r="C20" s="21">
        <v>29212697</v>
      </c>
      <c r="D20" s="34"/>
      <c r="E20" s="21">
        <v>29212697</v>
      </c>
      <c r="F20" s="34"/>
      <c r="G20" s="5">
        <v>39527022</v>
      </c>
      <c r="H20" s="37"/>
      <c r="I20" s="5">
        <v>39527022</v>
      </c>
    </row>
    <row r="21" spans="1:9" ht="21.75" customHeight="1" x14ac:dyDescent="0.75">
      <c r="A21" s="24" t="s">
        <v>81</v>
      </c>
      <c r="B21" s="23">
        <v>9</v>
      </c>
      <c r="C21" s="21">
        <v>1489155608</v>
      </c>
      <c r="D21" s="21"/>
      <c r="E21" s="21">
        <v>1525601568</v>
      </c>
      <c r="F21" s="21"/>
      <c r="G21" s="1">
        <v>1287770513</v>
      </c>
      <c r="H21" s="37"/>
      <c r="I21" s="1">
        <v>1306276358</v>
      </c>
    </row>
    <row r="22" spans="1:9" ht="21.75" customHeight="1" x14ac:dyDescent="0.75">
      <c r="A22" s="24" t="s">
        <v>129</v>
      </c>
      <c r="B22" s="23">
        <v>10</v>
      </c>
      <c r="C22" s="21">
        <v>128060020</v>
      </c>
      <c r="D22" s="21"/>
      <c r="E22" s="21">
        <v>126940912</v>
      </c>
      <c r="F22" s="21"/>
      <c r="G22" s="1">
        <v>46433130</v>
      </c>
      <c r="H22" s="37"/>
      <c r="I22" s="1">
        <v>44930889</v>
      </c>
    </row>
    <row r="23" spans="1:9" ht="21.75" customHeight="1" x14ac:dyDescent="0.75">
      <c r="A23" s="24" t="s">
        <v>130</v>
      </c>
      <c r="B23" s="23">
        <v>11</v>
      </c>
      <c r="C23" s="21">
        <v>545900757</v>
      </c>
      <c r="D23" s="21"/>
      <c r="E23" s="21">
        <v>545900757</v>
      </c>
      <c r="F23" s="21"/>
      <c r="G23" s="1">
        <v>545900757</v>
      </c>
      <c r="H23" s="37"/>
      <c r="I23" s="1">
        <v>545900757</v>
      </c>
    </row>
    <row r="24" spans="1:9" ht="21.75" customHeight="1" x14ac:dyDescent="0.75">
      <c r="A24" s="24" t="s">
        <v>74</v>
      </c>
      <c r="B24" s="23">
        <v>12</v>
      </c>
      <c r="C24" s="21">
        <v>50142151</v>
      </c>
      <c r="D24" s="21"/>
      <c r="E24" s="21">
        <v>45851184</v>
      </c>
      <c r="F24" s="21"/>
      <c r="G24" s="1">
        <v>44897720</v>
      </c>
      <c r="H24" s="37"/>
      <c r="I24" s="1">
        <v>41157812</v>
      </c>
    </row>
    <row r="25" spans="1:9" ht="21.75" customHeight="1" x14ac:dyDescent="0.75">
      <c r="A25" s="24" t="s">
        <v>25</v>
      </c>
      <c r="B25" s="23"/>
      <c r="C25" s="21">
        <v>8523109</v>
      </c>
      <c r="D25" s="21"/>
      <c r="E25" s="21">
        <v>8366314</v>
      </c>
      <c r="F25" s="21"/>
      <c r="G25" s="1">
        <v>7083064</v>
      </c>
      <c r="H25" s="37"/>
      <c r="I25" s="1">
        <v>6985536</v>
      </c>
    </row>
    <row r="26" spans="1:9" ht="21.75" customHeight="1" x14ac:dyDescent="0.75">
      <c r="A26" s="30" t="s">
        <v>21</v>
      </c>
      <c r="B26" s="23"/>
      <c r="C26" s="109">
        <f>SUM(C18:C25)</f>
        <v>2387846426</v>
      </c>
      <c r="D26" s="21"/>
      <c r="E26" s="109">
        <f>SUM(E18:E25)</f>
        <v>2418851385</v>
      </c>
      <c r="F26" s="21"/>
      <c r="G26" s="109">
        <f>SUM(G18:G25)</f>
        <v>2453467187</v>
      </c>
      <c r="H26" s="21"/>
      <c r="I26" s="109">
        <f>SUM(I18:I25)</f>
        <v>2466633355</v>
      </c>
    </row>
    <row r="27" spans="1:9" ht="21.75" customHeight="1" thickBot="1" x14ac:dyDescent="0.8">
      <c r="A27" s="25" t="s">
        <v>4</v>
      </c>
      <c r="B27" s="66"/>
      <c r="C27" s="110">
        <f>C15+C26</f>
        <v>12418835382</v>
      </c>
      <c r="D27" s="21"/>
      <c r="E27" s="110">
        <f>E15+E26</f>
        <v>12809832142</v>
      </c>
      <c r="F27" s="21"/>
      <c r="G27" s="110">
        <f>G15+G26</f>
        <v>11848631067</v>
      </c>
      <c r="H27" s="21"/>
      <c r="I27" s="110">
        <f>I15+I26</f>
        <v>12334067311</v>
      </c>
    </row>
    <row r="28" spans="1:9" ht="21.75" customHeight="1" thickTop="1" x14ac:dyDescent="0.75">
      <c r="C28" s="111"/>
      <c r="D28" s="111"/>
      <c r="E28" s="111"/>
      <c r="F28" s="111"/>
      <c r="G28" s="111"/>
      <c r="H28" s="111"/>
      <c r="I28" s="111"/>
    </row>
    <row r="29" spans="1:9" ht="21.75" customHeight="1" x14ac:dyDescent="0.75">
      <c r="D29" s="112"/>
      <c r="E29" s="112"/>
      <c r="F29" s="112"/>
      <c r="G29" s="112"/>
      <c r="H29" s="112"/>
      <c r="I29" s="112"/>
    </row>
    <row r="30" spans="1:9" ht="21.75" customHeight="1" x14ac:dyDescent="0.75"/>
    <row r="38" spans="1:1" ht="24" customHeight="1" x14ac:dyDescent="0.75">
      <c r="A38" s="67" t="s">
        <v>82</v>
      </c>
    </row>
  </sheetData>
  <mergeCells count="6">
    <mergeCell ref="A1:I1"/>
    <mergeCell ref="A2:I2"/>
    <mergeCell ref="A3:I3"/>
    <mergeCell ref="A4:I4"/>
    <mergeCell ref="C6:E6"/>
    <mergeCell ref="G6:I6"/>
  </mergeCells>
  <phoneticPr fontId="11" type="noConversion"/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M74"/>
  <sheetViews>
    <sheetView zoomScale="90" zoomScaleNormal="90" zoomScaleSheetLayoutView="90" workbookViewId="0">
      <selection activeCell="A7" sqref="A7"/>
    </sheetView>
  </sheetViews>
  <sheetFormatPr defaultColWidth="9.09765625" defaultRowHeight="24" customHeight="1" x14ac:dyDescent="0.75"/>
  <cols>
    <col min="1" max="1" width="41.8984375" style="4" customWidth="1"/>
    <col min="2" max="2" width="8" style="4" bestFit="1" customWidth="1"/>
    <col min="3" max="3" width="13.69921875" style="4" customWidth="1"/>
    <col min="4" max="4" width="1" style="4" customWidth="1"/>
    <col min="5" max="5" width="13.69921875" style="4" customWidth="1"/>
    <col min="6" max="6" width="1" style="4" customWidth="1"/>
    <col min="7" max="7" width="13.69921875" style="4" customWidth="1"/>
    <col min="8" max="8" width="1" style="4" customWidth="1"/>
    <col min="9" max="9" width="13.69921875" style="4" customWidth="1"/>
    <col min="10" max="10" width="11.3984375" style="4" bestFit="1" customWidth="1"/>
    <col min="11" max="11" width="9.09765625" style="4"/>
    <col min="12" max="12" width="11.09765625" style="4" bestFit="1" customWidth="1"/>
    <col min="13" max="16384" width="9.09765625" style="4"/>
  </cols>
  <sheetData>
    <row r="1" spans="1:9" s="32" customFormat="1" ht="24" customHeight="1" x14ac:dyDescent="0.7">
      <c r="A1" s="154" t="s">
        <v>28</v>
      </c>
      <c r="B1" s="154"/>
      <c r="C1" s="154"/>
      <c r="D1" s="154"/>
      <c r="E1" s="154"/>
      <c r="F1" s="154"/>
      <c r="G1" s="154"/>
      <c r="H1" s="154"/>
      <c r="I1" s="154"/>
    </row>
    <row r="2" spans="1:9" s="32" customFormat="1" ht="24" customHeight="1" x14ac:dyDescent="0.7">
      <c r="A2" s="154" t="s">
        <v>61</v>
      </c>
      <c r="B2" s="154"/>
      <c r="C2" s="154"/>
      <c r="D2" s="154"/>
      <c r="E2" s="154"/>
      <c r="F2" s="154"/>
      <c r="G2" s="154"/>
      <c r="H2" s="154"/>
      <c r="I2" s="154"/>
    </row>
    <row r="3" spans="1:9" s="32" customFormat="1" ht="24" customHeight="1" x14ac:dyDescent="0.75">
      <c r="A3" s="150" t="s">
        <v>166</v>
      </c>
      <c r="B3" s="150"/>
      <c r="C3" s="150"/>
      <c r="D3" s="150"/>
      <c r="E3" s="150"/>
      <c r="F3" s="150"/>
      <c r="G3" s="150"/>
      <c r="H3" s="150"/>
      <c r="I3" s="150"/>
    </row>
    <row r="4" spans="1:9" s="32" customFormat="1" ht="24" customHeight="1" x14ac:dyDescent="0.75">
      <c r="A4" s="151" t="s">
        <v>83</v>
      </c>
      <c r="B4" s="151"/>
      <c r="C4" s="151"/>
      <c r="D4" s="151"/>
      <c r="E4" s="151"/>
      <c r="F4" s="151"/>
      <c r="G4" s="151"/>
      <c r="H4" s="151"/>
      <c r="I4" s="151"/>
    </row>
    <row r="5" spans="1:9" ht="6.75" customHeight="1" x14ac:dyDescent="0.75"/>
    <row r="6" spans="1:9" ht="19.5" customHeight="1" x14ac:dyDescent="0.75">
      <c r="B6" s="36" t="s">
        <v>37</v>
      </c>
      <c r="C6" s="153" t="s">
        <v>0</v>
      </c>
      <c r="D6" s="153"/>
      <c r="E6" s="153"/>
      <c r="F6" s="3"/>
      <c r="G6" s="153" t="s">
        <v>33</v>
      </c>
      <c r="H6" s="153"/>
      <c r="I6" s="153"/>
    </row>
    <row r="7" spans="1:9" ht="18.75" customHeight="1" x14ac:dyDescent="0.75">
      <c r="B7" s="36"/>
      <c r="C7" s="36">
        <v>2565</v>
      </c>
      <c r="D7" s="36"/>
      <c r="E7" s="36">
        <v>2564</v>
      </c>
      <c r="F7" s="36"/>
      <c r="G7" s="36">
        <v>2565</v>
      </c>
      <c r="H7" s="36"/>
      <c r="I7" s="36">
        <v>2564</v>
      </c>
    </row>
    <row r="8" spans="1:9" ht="24" customHeight="1" x14ac:dyDescent="0.75">
      <c r="A8" s="36" t="s">
        <v>66</v>
      </c>
      <c r="B8" s="36"/>
      <c r="C8" s="100"/>
      <c r="D8" s="100"/>
      <c r="E8" s="66"/>
      <c r="F8" s="2"/>
      <c r="G8" s="2"/>
      <c r="H8" s="2"/>
      <c r="I8" s="66"/>
    </row>
    <row r="9" spans="1:9" ht="24" customHeight="1" x14ac:dyDescent="0.75">
      <c r="A9" s="4" t="s">
        <v>5</v>
      </c>
      <c r="B9" s="40"/>
      <c r="C9" s="1"/>
      <c r="D9" s="1"/>
      <c r="E9" s="1"/>
      <c r="F9" s="1"/>
      <c r="G9" s="1"/>
      <c r="H9" s="1"/>
      <c r="I9" s="1"/>
    </row>
    <row r="10" spans="1:9" ht="24" customHeight="1" x14ac:dyDescent="0.75">
      <c r="A10" s="50" t="s">
        <v>123</v>
      </c>
      <c r="B10" s="40"/>
      <c r="C10" s="1"/>
      <c r="D10" s="1"/>
      <c r="E10" s="1"/>
      <c r="F10" s="1"/>
      <c r="G10" s="1"/>
      <c r="H10" s="1"/>
      <c r="I10" s="1"/>
    </row>
    <row r="11" spans="1:9" ht="24" customHeight="1" x14ac:dyDescent="0.75">
      <c r="A11" s="52" t="s">
        <v>124</v>
      </c>
      <c r="B11" s="40">
        <v>13</v>
      </c>
      <c r="C11" s="22">
        <v>301792605</v>
      </c>
      <c r="D11" s="22"/>
      <c r="E11" s="22">
        <v>198220617</v>
      </c>
      <c r="F11" s="22"/>
      <c r="G11" s="33">
        <v>0</v>
      </c>
      <c r="H11" s="35"/>
      <c r="I11" s="33">
        <v>0</v>
      </c>
    </row>
    <row r="12" spans="1:9" ht="24" customHeight="1" x14ac:dyDescent="0.75">
      <c r="A12" s="18" t="s">
        <v>108</v>
      </c>
      <c r="B12" s="47">
        <v>14</v>
      </c>
      <c r="C12" s="22">
        <v>428927644</v>
      </c>
      <c r="D12" s="22"/>
      <c r="E12" s="22">
        <v>744323167</v>
      </c>
      <c r="F12" s="22"/>
      <c r="G12" s="21">
        <v>354374168</v>
      </c>
      <c r="H12" s="22"/>
      <c r="I12" s="21">
        <v>680756937</v>
      </c>
    </row>
    <row r="13" spans="1:9" ht="24" customHeight="1" x14ac:dyDescent="0.75">
      <c r="A13" s="51" t="s">
        <v>131</v>
      </c>
      <c r="B13" s="40"/>
      <c r="C13" s="22"/>
      <c r="D13" s="22"/>
      <c r="E13" s="22"/>
      <c r="F13" s="22"/>
      <c r="G13" s="21"/>
      <c r="H13" s="22"/>
      <c r="I13" s="21"/>
    </row>
    <row r="14" spans="1:9" ht="24" customHeight="1" x14ac:dyDescent="0.75">
      <c r="A14" s="52" t="s">
        <v>63</v>
      </c>
      <c r="B14" s="40">
        <v>10</v>
      </c>
      <c r="C14" s="22">
        <v>16866953</v>
      </c>
      <c r="D14" s="22"/>
      <c r="E14" s="22">
        <v>16257768</v>
      </c>
      <c r="F14" s="22"/>
      <c r="G14" s="21">
        <v>15897241</v>
      </c>
      <c r="H14" s="22"/>
      <c r="I14" s="21">
        <v>14820962</v>
      </c>
    </row>
    <row r="15" spans="1:9" ht="24" customHeight="1" x14ac:dyDescent="0.75">
      <c r="A15" s="18" t="s">
        <v>132</v>
      </c>
      <c r="B15" s="40"/>
      <c r="C15" s="22">
        <v>122228751</v>
      </c>
      <c r="D15" s="22"/>
      <c r="E15" s="22">
        <v>147639258</v>
      </c>
      <c r="F15" s="22"/>
      <c r="G15" s="21">
        <v>117852045</v>
      </c>
      <c r="H15" s="22"/>
      <c r="I15" s="21">
        <v>141214407</v>
      </c>
    </row>
    <row r="16" spans="1:9" ht="24" customHeight="1" x14ac:dyDescent="0.75">
      <c r="A16" s="51" t="s">
        <v>104</v>
      </c>
      <c r="B16" s="40"/>
      <c r="C16" s="22"/>
      <c r="D16" s="22"/>
      <c r="E16" s="22"/>
      <c r="F16" s="22"/>
      <c r="G16" s="21"/>
      <c r="H16" s="22"/>
      <c r="I16" s="21"/>
    </row>
    <row r="17" spans="1:9" ht="24" customHeight="1" x14ac:dyDescent="0.75">
      <c r="A17" s="52" t="s">
        <v>105</v>
      </c>
      <c r="B17" s="40">
        <v>16</v>
      </c>
      <c r="C17" s="22">
        <v>4888068</v>
      </c>
      <c r="D17" s="22"/>
      <c r="E17" s="22">
        <v>12959623</v>
      </c>
      <c r="F17" s="22"/>
      <c r="G17" s="21">
        <v>3653401</v>
      </c>
      <c r="H17" s="22"/>
      <c r="I17" s="21">
        <v>7331173</v>
      </c>
    </row>
    <row r="18" spans="1:9" ht="24" customHeight="1" x14ac:dyDescent="0.75">
      <c r="A18" s="24" t="s">
        <v>144</v>
      </c>
      <c r="B18" s="40">
        <v>7</v>
      </c>
      <c r="C18" s="22">
        <v>6081862</v>
      </c>
      <c r="D18" s="22"/>
      <c r="E18" s="22">
        <v>11200467</v>
      </c>
      <c r="F18" s="22"/>
      <c r="G18" s="21">
        <v>5745311</v>
      </c>
      <c r="H18" s="35"/>
      <c r="I18" s="21">
        <v>11137046</v>
      </c>
    </row>
    <row r="19" spans="1:9" ht="24" customHeight="1" x14ac:dyDescent="0.75">
      <c r="A19" s="18" t="s">
        <v>6</v>
      </c>
      <c r="B19" s="40"/>
      <c r="C19" s="22">
        <v>37258173</v>
      </c>
      <c r="D19" s="22"/>
      <c r="E19" s="22">
        <v>38403873</v>
      </c>
      <c r="F19" s="22"/>
      <c r="G19" s="21">
        <v>26524081</v>
      </c>
      <c r="H19" s="22"/>
      <c r="I19" s="21">
        <v>23518175</v>
      </c>
    </row>
    <row r="20" spans="1:9" ht="24" customHeight="1" x14ac:dyDescent="0.75">
      <c r="A20" s="13" t="s">
        <v>7</v>
      </c>
      <c r="B20" s="47"/>
      <c r="C20" s="92">
        <f>SUM(C11:C19)</f>
        <v>918044056</v>
      </c>
      <c r="D20" s="22"/>
      <c r="E20" s="92">
        <f>SUM(E11:E19)</f>
        <v>1169004773</v>
      </c>
      <c r="F20" s="22"/>
      <c r="G20" s="92">
        <f>SUM(G11:G19)</f>
        <v>524046247</v>
      </c>
      <c r="H20" s="22"/>
      <c r="I20" s="92">
        <f>SUM(I11:I19)</f>
        <v>878778700</v>
      </c>
    </row>
    <row r="21" spans="1:9" ht="10.15" customHeight="1" x14ac:dyDescent="0.75">
      <c r="A21" s="48"/>
      <c r="B21" s="47"/>
      <c r="C21" s="22"/>
      <c r="D21" s="22"/>
      <c r="E21" s="22"/>
      <c r="F21" s="22"/>
      <c r="G21" s="22"/>
      <c r="H21" s="22"/>
      <c r="I21" s="22"/>
    </row>
    <row r="22" spans="1:9" ht="24" customHeight="1" x14ac:dyDescent="0.75">
      <c r="A22" s="1" t="s">
        <v>24</v>
      </c>
      <c r="B22" s="47"/>
      <c r="C22" s="22"/>
      <c r="D22" s="22"/>
      <c r="E22" s="22"/>
      <c r="F22" s="22"/>
      <c r="G22" s="22"/>
      <c r="H22" s="22"/>
      <c r="I22" s="22"/>
    </row>
    <row r="23" spans="1:9" ht="24" customHeight="1" x14ac:dyDescent="0.75">
      <c r="A23" s="51" t="s">
        <v>133</v>
      </c>
      <c r="B23" s="40">
        <v>10</v>
      </c>
      <c r="C23" s="77">
        <v>33523003</v>
      </c>
      <c r="D23" s="22"/>
      <c r="E23" s="77">
        <v>33132406</v>
      </c>
      <c r="F23" s="22"/>
      <c r="G23" s="21">
        <v>32101974</v>
      </c>
      <c r="H23" s="22"/>
      <c r="I23" s="21">
        <v>31480496</v>
      </c>
    </row>
    <row r="24" spans="1:9" ht="24" customHeight="1" x14ac:dyDescent="0.75">
      <c r="A24" s="51" t="s">
        <v>75</v>
      </c>
      <c r="B24" s="40">
        <v>12</v>
      </c>
      <c r="C24" s="22">
        <v>116608579</v>
      </c>
      <c r="D24" s="22"/>
      <c r="E24" s="22">
        <v>116608579</v>
      </c>
      <c r="F24" s="22"/>
      <c r="G24" s="21">
        <v>109180151</v>
      </c>
      <c r="H24" s="22"/>
      <c r="I24" s="21">
        <v>109180151</v>
      </c>
    </row>
    <row r="25" spans="1:9" ht="24" customHeight="1" x14ac:dyDescent="0.75">
      <c r="A25" s="51" t="s">
        <v>106</v>
      </c>
      <c r="B25" s="40"/>
      <c r="C25" s="77"/>
      <c r="D25" s="22"/>
      <c r="E25" s="77"/>
      <c r="F25" s="22"/>
      <c r="G25" s="21"/>
      <c r="H25" s="22"/>
      <c r="I25" s="21"/>
    </row>
    <row r="26" spans="1:9" ht="24" customHeight="1" x14ac:dyDescent="0.75">
      <c r="A26" s="52" t="s">
        <v>105</v>
      </c>
      <c r="B26" s="40">
        <v>16</v>
      </c>
      <c r="C26" s="22">
        <v>167361195</v>
      </c>
      <c r="D26" s="22"/>
      <c r="E26" s="22">
        <v>158472814</v>
      </c>
      <c r="F26" s="22"/>
      <c r="G26" s="21">
        <v>143891555</v>
      </c>
      <c r="H26" s="22"/>
      <c r="I26" s="21">
        <v>141582954</v>
      </c>
    </row>
    <row r="27" spans="1:9" ht="24" customHeight="1" x14ac:dyDescent="0.75">
      <c r="A27" s="18" t="s">
        <v>97</v>
      </c>
      <c r="B27" s="47"/>
      <c r="C27" s="22">
        <v>19445429</v>
      </c>
      <c r="D27" s="22"/>
      <c r="E27" s="22">
        <v>17529529</v>
      </c>
      <c r="F27" s="22"/>
      <c r="G27" s="21">
        <v>15793429</v>
      </c>
      <c r="H27" s="44"/>
      <c r="I27" s="21">
        <v>15889529</v>
      </c>
    </row>
    <row r="28" spans="1:9" ht="24" customHeight="1" x14ac:dyDescent="0.75">
      <c r="A28" s="13" t="s">
        <v>22</v>
      </c>
      <c r="B28" s="47"/>
      <c r="C28" s="92">
        <f>SUM(C23:C27)</f>
        <v>336938206</v>
      </c>
      <c r="D28" s="22"/>
      <c r="E28" s="92">
        <f>SUM(E23:E27)</f>
        <v>325743328</v>
      </c>
      <c r="F28" s="22"/>
      <c r="G28" s="92">
        <f>SUM(G23:G27)</f>
        <v>300967109</v>
      </c>
      <c r="H28" s="22"/>
      <c r="I28" s="92">
        <f>SUM(I23:I27)</f>
        <v>298133130</v>
      </c>
    </row>
    <row r="29" spans="1:9" ht="24" customHeight="1" x14ac:dyDescent="0.75">
      <c r="A29" s="10" t="s">
        <v>8</v>
      </c>
      <c r="B29" s="47"/>
      <c r="C29" s="92">
        <f>C20+C28</f>
        <v>1254982262</v>
      </c>
      <c r="D29" s="22"/>
      <c r="E29" s="92">
        <f>E20+E28</f>
        <v>1494748101</v>
      </c>
      <c r="F29" s="22"/>
      <c r="G29" s="92">
        <f>G20+G28</f>
        <v>825013356</v>
      </c>
      <c r="H29" s="22"/>
      <c r="I29" s="92">
        <f>I20+I28</f>
        <v>1176911830</v>
      </c>
    </row>
    <row r="30" spans="1:9" ht="24" customHeight="1" x14ac:dyDescent="0.75">
      <c r="A30" s="10"/>
      <c r="B30" s="47"/>
      <c r="C30" s="22"/>
      <c r="D30" s="22"/>
      <c r="E30" s="22"/>
      <c r="F30" s="22"/>
      <c r="G30" s="22"/>
      <c r="H30" s="22"/>
      <c r="I30" s="22"/>
    </row>
    <row r="31" spans="1:9" ht="24" customHeight="1" x14ac:dyDescent="0.75">
      <c r="A31" s="10"/>
      <c r="B31" s="47"/>
      <c r="C31" s="22"/>
      <c r="D31" s="22"/>
      <c r="E31" s="22"/>
      <c r="F31" s="22"/>
      <c r="G31" s="22"/>
      <c r="H31" s="22"/>
      <c r="I31" s="22"/>
    </row>
    <row r="32" spans="1:9" ht="24" customHeight="1" x14ac:dyDescent="0.75">
      <c r="A32" s="10"/>
      <c r="B32" s="47"/>
      <c r="C32" s="22"/>
      <c r="D32" s="22"/>
      <c r="E32" s="22"/>
      <c r="F32" s="22"/>
      <c r="G32" s="22"/>
      <c r="H32" s="22"/>
      <c r="I32" s="22"/>
    </row>
    <row r="33" spans="1:13" ht="24" customHeight="1" x14ac:dyDescent="0.75">
      <c r="A33" s="10"/>
      <c r="B33" s="47"/>
      <c r="C33" s="22"/>
      <c r="D33" s="22"/>
      <c r="E33" s="22"/>
      <c r="F33" s="22"/>
      <c r="G33" s="22"/>
      <c r="H33" s="22"/>
      <c r="I33" s="22"/>
    </row>
    <row r="34" spans="1:13" s="32" customFormat="1" ht="24" customHeight="1" x14ac:dyDescent="0.7">
      <c r="A34" s="154" t="s">
        <v>28</v>
      </c>
      <c r="B34" s="154"/>
      <c r="C34" s="154"/>
      <c r="D34" s="154"/>
      <c r="E34" s="154"/>
      <c r="F34" s="154"/>
      <c r="G34" s="154"/>
      <c r="H34" s="154"/>
      <c r="I34" s="154"/>
    </row>
    <row r="35" spans="1:13" s="32" customFormat="1" ht="24" customHeight="1" x14ac:dyDescent="0.7">
      <c r="A35" s="154" t="s">
        <v>61</v>
      </c>
      <c r="B35" s="154"/>
      <c r="C35" s="154"/>
      <c r="D35" s="154"/>
      <c r="E35" s="154"/>
      <c r="F35" s="154"/>
      <c r="G35" s="154"/>
      <c r="H35" s="154"/>
      <c r="I35" s="154"/>
    </row>
    <row r="36" spans="1:13" s="32" customFormat="1" ht="24" customHeight="1" x14ac:dyDescent="0.75">
      <c r="A36" s="150" t="s">
        <v>166</v>
      </c>
      <c r="B36" s="150"/>
      <c r="C36" s="150"/>
      <c r="D36" s="150"/>
      <c r="E36" s="150"/>
      <c r="F36" s="150"/>
      <c r="G36" s="150"/>
      <c r="H36" s="150"/>
      <c r="I36" s="150"/>
    </row>
    <row r="37" spans="1:13" s="32" customFormat="1" ht="24" customHeight="1" x14ac:dyDescent="0.75">
      <c r="A37" s="151" t="s">
        <v>83</v>
      </c>
      <c r="B37" s="151"/>
      <c r="C37" s="151"/>
      <c r="D37" s="151"/>
      <c r="E37" s="151"/>
      <c r="F37" s="151"/>
      <c r="G37" s="151"/>
      <c r="H37" s="151"/>
      <c r="I37" s="151"/>
    </row>
    <row r="38" spans="1:13" ht="6" customHeight="1" x14ac:dyDescent="0.75"/>
    <row r="39" spans="1:13" ht="24" customHeight="1" x14ac:dyDescent="0.75">
      <c r="B39" s="36" t="s">
        <v>37</v>
      </c>
      <c r="C39" s="153" t="s">
        <v>0</v>
      </c>
      <c r="D39" s="153"/>
      <c r="E39" s="153"/>
      <c r="F39" s="3"/>
      <c r="G39" s="153" t="s">
        <v>33</v>
      </c>
      <c r="H39" s="153"/>
      <c r="I39" s="153"/>
    </row>
    <row r="40" spans="1:13" ht="24" customHeight="1" x14ac:dyDescent="0.75">
      <c r="B40" s="36"/>
      <c r="C40" s="36">
        <v>2565</v>
      </c>
      <c r="D40" s="36"/>
      <c r="E40" s="36">
        <v>2564</v>
      </c>
      <c r="F40" s="36"/>
      <c r="G40" s="36">
        <v>2565</v>
      </c>
      <c r="H40" s="36"/>
      <c r="I40" s="36">
        <v>2564</v>
      </c>
    </row>
    <row r="41" spans="1:13" ht="24" customHeight="1" x14ac:dyDescent="0.75">
      <c r="A41" s="36" t="s">
        <v>78</v>
      </c>
      <c r="B41" s="70"/>
      <c r="C41" s="70"/>
      <c r="D41" s="1"/>
      <c r="E41" s="66"/>
      <c r="F41" s="2"/>
      <c r="G41" s="2"/>
      <c r="H41" s="2"/>
      <c r="I41" s="66"/>
    </row>
    <row r="42" spans="1:13" ht="24" customHeight="1" x14ac:dyDescent="0.75">
      <c r="A42" s="4" t="s">
        <v>67</v>
      </c>
      <c r="B42" s="1"/>
      <c r="C42" s="1"/>
      <c r="D42" s="1"/>
      <c r="E42" s="1"/>
      <c r="F42" s="1"/>
      <c r="G42" s="1"/>
      <c r="H42" s="1"/>
      <c r="I42" s="1"/>
    </row>
    <row r="43" spans="1:13" ht="24" customHeight="1" x14ac:dyDescent="0.75">
      <c r="A43" s="1" t="s">
        <v>29</v>
      </c>
      <c r="B43" s="1"/>
      <c r="C43" s="1"/>
      <c r="D43" s="1"/>
      <c r="E43" s="1"/>
      <c r="F43" s="1"/>
      <c r="G43" s="1"/>
      <c r="H43" s="1"/>
      <c r="I43" s="1"/>
    </row>
    <row r="44" spans="1:13" ht="24" customHeight="1" x14ac:dyDescent="0.75">
      <c r="A44" s="10" t="s">
        <v>9</v>
      </c>
      <c r="B44" s="10"/>
      <c r="C44" s="1"/>
      <c r="D44" s="1"/>
      <c r="E44" s="1"/>
      <c r="F44" s="1"/>
      <c r="G44" s="1"/>
      <c r="H44" s="1"/>
      <c r="I44" s="1"/>
    </row>
    <row r="45" spans="1:13" ht="24" customHeight="1" thickBot="1" x14ac:dyDescent="0.8">
      <c r="A45" s="12" t="s">
        <v>148</v>
      </c>
      <c r="B45" s="48"/>
      <c r="C45" s="93">
        <v>1754148354</v>
      </c>
      <c r="D45" s="22"/>
      <c r="E45" s="93">
        <v>1754148354</v>
      </c>
      <c r="F45" s="22"/>
      <c r="G45" s="93">
        <v>1754148354</v>
      </c>
      <c r="H45" s="22"/>
      <c r="I45" s="93">
        <v>1754148354</v>
      </c>
      <c r="J45" s="62"/>
      <c r="M45" s="14"/>
    </row>
    <row r="46" spans="1:13" ht="24" customHeight="1" thickTop="1" x14ac:dyDescent="0.75">
      <c r="A46" s="10" t="s">
        <v>43</v>
      </c>
      <c r="B46" s="10"/>
      <c r="C46" s="21"/>
      <c r="D46" s="22"/>
      <c r="E46" s="21"/>
      <c r="F46" s="22"/>
      <c r="G46" s="21"/>
      <c r="H46" s="22"/>
      <c r="I46" s="21"/>
      <c r="J46" s="62"/>
      <c r="M46" s="14"/>
    </row>
    <row r="47" spans="1:13" ht="24" customHeight="1" x14ac:dyDescent="0.75">
      <c r="A47" s="12" t="s">
        <v>150</v>
      </c>
      <c r="B47" s="12"/>
      <c r="C47" s="21"/>
      <c r="D47" s="22"/>
      <c r="E47" s="21"/>
      <c r="F47" s="22"/>
      <c r="G47" s="21"/>
      <c r="H47" s="22"/>
      <c r="I47" s="21"/>
      <c r="J47" s="62"/>
      <c r="M47" s="14"/>
    </row>
    <row r="48" spans="1:13" ht="24" customHeight="1" x14ac:dyDescent="0.75">
      <c r="A48" s="48" t="s">
        <v>149</v>
      </c>
      <c r="B48" s="48"/>
      <c r="C48" s="22">
        <v>1754142204</v>
      </c>
      <c r="D48" s="22"/>
      <c r="E48" s="22">
        <v>1754142204</v>
      </c>
      <c r="F48" s="22"/>
      <c r="G48" s="22">
        <v>1754142204</v>
      </c>
      <c r="H48" s="22"/>
      <c r="I48" s="22">
        <v>1754142204</v>
      </c>
      <c r="J48" s="62"/>
      <c r="M48" s="14"/>
    </row>
    <row r="49" spans="1:13" ht="24" customHeight="1" x14ac:dyDescent="0.75">
      <c r="A49" s="48"/>
      <c r="B49" s="48"/>
      <c r="C49" s="21"/>
      <c r="D49" s="22"/>
      <c r="E49" s="21"/>
      <c r="F49" s="22"/>
      <c r="G49" s="21"/>
      <c r="H49" s="22"/>
      <c r="I49" s="21"/>
      <c r="J49" s="62"/>
      <c r="M49" s="14"/>
    </row>
    <row r="50" spans="1:13" ht="24" customHeight="1" x14ac:dyDescent="0.75">
      <c r="A50" s="1" t="s">
        <v>40</v>
      </c>
      <c r="B50" s="40">
        <v>20</v>
      </c>
      <c r="C50" s="55">
        <v>-43570340</v>
      </c>
      <c r="D50" s="22"/>
      <c r="E50" s="55">
        <v>-43570340</v>
      </c>
      <c r="F50" s="55"/>
      <c r="G50" s="55">
        <v>-43570340</v>
      </c>
      <c r="H50" s="55"/>
      <c r="I50" s="55">
        <v>-43570340</v>
      </c>
      <c r="J50" s="62"/>
      <c r="M50" s="14"/>
    </row>
    <row r="51" spans="1:13" ht="24" customHeight="1" x14ac:dyDescent="0.75">
      <c r="A51" s="10"/>
      <c r="B51" s="40"/>
      <c r="C51" s="21"/>
      <c r="D51" s="22"/>
      <c r="E51" s="21"/>
      <c r="F51" s="22"/>
      <c r="G51" s="21"/>
      <c r="H51" s="22"/>
      <c r="I51" s="21"/>
      <c r="J51" s="62"/>
      <c r="M51" s="14"/>
    </row>
    <row r="52" spans="1:13" ht="24" customHeight="1" x14ac:dyDescent="0.75">
      <c r="A52" s="1" t="s">
        <v>10</v>
      </c>
      <c r="B52" s="40"/>
      <c r="C52" s="21"/>
      <c r="D52" s="22"/>
      <c r="E52" s="21"/>
      <c r="F52" s="22"/>
      <c r="G52" s="21"/>
      <c r="H52" s="22"/>
      <c r="I52" s="21"/>
      <c r="J52" s="62"/>
      <c r="M52" s="14"/>
    </row>
    <row r="53" spans="1:13" ht="24" customHeight="1" x14ac:dyDescent="0.75">
      <c r="A53" s="10" t="s">
        <v>157</v>
      </c>
      <c r="B53" s="40">
        <v>22</v>
      </c>
      <c r="C53" s="21">
        <v>175414835</v>
      </c>
      <c r="D53" s="22"/>
      <c r="E53" s="21">
        <v>175414835</v>
      </c>
      <c r="F53" s="22"/>
      <c r="G53" s="21">
        <v>175414835</v>
      </c>
      <c r="H53" s="22"/>
      <c r="I53" s="21">
        <v>175414835</v>
      </c>
      <c r="J53" s="62"/>
      <c r="M53" s="14"/>
    </row>
    <row r="54" spans="1:13" ht="24" customHeight="1" x14ac:dyDescent="0.75">
      <c r="A54" s="10" t="s">
        <v>27</v>
      </c>
      <c r="B54" s="40"/>
      <c r="C54" s="22">
        <v>9220691994</v>
      </c>
      <c r="D54" s="22"/>
      <c r="E54" s="22">
        <v>9375980716</v>
      </c>
      <c r="F54" s="22"/>
      <c r="G54" s="21">
        <v>9137631012</v>
      </c>
      <c r="H54" s="22"/>
      <c r="I54" s="21">
        <v>9271168782</v>
      </c>
      <c r="J54" s="62"/>
      <c r="M54" s="14"/>
    </row>
    <row r="55" spans="1:13" ht="24" customHeight="1" x14ac:dyDescent="0.75">
      <c r="A55" s="4" t="s">
        <v>94</v>
      </c>
      <c r="B55" s="40"/>
      <c r="C55" s="79">
        <v>-41352152</v>
      </c>
      <c r="D55" s="22"/>
      <c r="E55" s="79">
        <v>-46725712</v>
      </c>
      <c r="F55" s="33"/>
      <c r="G55" s="94">
        <v>0</v>
      </c>
      <c r="H55" s="33"/>
      <c r="I55" s="94">
        <v>0</v>
      </c>
      <c r="J55" s="62"/>
      <c r="M55" s="14"/>
    </row>
    <row r="56" spans="1:13" ht="24" customHeight="1" x14ac:dyDescent="0.75">
      <c r="A56" s="1" t="s">
        <v>134</v>
      </c>
      <c r="B56" s="40"/>
      <c r="C56" s="22">
        <f>SUM(C48:C55)</f>
        <v>11065326541</v>
      </c>
      <c r="D56" s="22"/>
      <c r="E56" s="22">
        <f>SUM(E48:E55)</f>
        <v>11215241703</v>
      </c>
      <c r="F56" s="22"/>
      <c r="G56" s="22">
        <f>SUM(G48:G55)</f>
        <v>11023617711</v>
      </c>
      <c r="H56" s="22"/>
      <c r="I56" s="22">
        <f>SUM(I48:I55)</f>
        <v>11157155481</v>
      </c>
      <c r="J56" s="62"/>
      <c r="M56" s="14"/>
    </row>
    <row r="57" spans="1:13" ht="24" customHeight="1" x14ac:dyDescent="0.75">
      <c r="A57" s="1" t="s">
        <v>127</v>
      </c>
      <c r="B57" s="40"/>
      <c r="C57" s="44">
        <v>98526579</v>
      </c>
      <c r="D57" s="22"/>
      <c r="E57" s="44">
        <v>99842338</v>
      </c>
      <c r="F57" s="22"/>
      <c r="G57" s="94">
        <v>0</v>
      </c>
      <c r="H57" s="35"/>
      <c r="I57" s="94">
        <v>0</v>
      </c>
      <c r="J57" s="62"/>
      <c r="M57" s="14"/>
    </row>
    <row r="58" spans="1:13" ht="24" customHeight="1" x14ac:dyDescent="0.75">
      <c r="A58" s="18" t="s">
        <v>68</v>
      </c>
      <c r="B58" s="10"/>
      <c r="C58" s="92">
        <f>SUM(C56:C57)</f>
        <v>11163853120</v>
      </c>
      <c r="D58" s="22"/>
      <c r="E58" s="92">
        <f>SUM(E56:E57)</f>
        <v>11315084041</v>
      </c>
      <c r="F58" s="22"/>
      <c r="G58" s="92">
        <f>SUM(G56:G57)</f>
        <v>11023617711</v>
      </c>
      <c r="H58" s="22"/>
      <c r="I58" s="92">
        <f>SUM(I56:I57)</f>
        <v>11157155481</v>
      </c>
      <c r="J58" s="62"/>
      <c r="M58" s="14"/>
    </row>
    <row r="59" spans="1:13" ht="24" customHeight="1" thickBot="1" x14ac:dyDescent="0.8">
      <c r="A59" s="3" t="s">
        <v>69</v>
      </c>
      <c r="B59" s="11"/>
      <c r="C59" s="87">
        <f>C29+C58</f>
        <v>12418835382</v>
      </c>
      <c r="D59" s="22"/>
      <c r="E59" s="87">
        <f>E29+E58</f>
        <v>12809832142</v>
      </c>
      <c r="F59" s="22"/>
      <c r="G59" s="87">
        <f>G29+G58</f>
        <v>11848631067</v>
      </c>
      <c r="H59" s="22"/>
      <c r="I59" s="87">
        <f>I29+I58</f>
        <v>12334067311</v>
      </c>
      <c r="J59" s="62"/>
      <c r="M59" s="14"/>
    </row>
    <row r="60" spans="1:13" ht="24" customHeight="1" thickTop="1" x14ac:dyDescent="0.75">
      <c r="A60" s="1"/>
      <c r="B60" s="1"/>
      <c r="C60" s="63"/>
      <c r="D60" s="61"/>
      <c r="E60" s="63"/>
      <c r="F60" s="61"/>
      <c r="G60" s="63"/>
      <c r="H60" s="43"/>
      <c r="I60" s="63"/>
      <c r="M60" s="14"/>
    </row>
    <row r="61" spans="1:13" ht="24" customHeight="1" x14ac:dyDescent="0.75">
      <c r="A61" s="1"/>
      <c r="B61" s="1"/>
      <c r="C61" s="43"/>
      <c r="D61" s="43"/>
      <c r="E61" s="43"/>
      <c r="F61" s="43"/>
      <c r="G61" s="43"/>
      <c r="H61" s="43"/>
      <c r="I61" s="43"/>
      <c r="M61" s="14"/>
    </row>
    <row r="62" spans="1:13" ht="24" customHeight="1" x14ac:dyDescent="0.75">
      <c r="A62" s="1"/>
      <c r="B62" s="1"/>
      <c r="C62" s="43"/>
      <c r="D62" s="43"/>
      <c r="E62" s="43"/>
      <c r="F62" s="43"/>
      <c r="G62" s="43"/>
      <c r="H62" s="43"/>
      <c r="I62" s="43"/>
      <c r="M62" s="14"/>
    </row>
    <row r="63" spans="1:13" ht="24" customHeight="1" x14ac:dyDescent="0.75">
      <c r="A63" s="1"/>
      <c r="B63" s="1"/>
      <c r="C63" s="43"/>
      <c r="D63" s="43"/>
      <c r="E63" s="43"/>
      <c r="F63" s="43"/>
      <c r="G63" s="43"/>
      <c r="H63" s="43"/>
      <c r="I63" s="43"/>
      <c r="M63" s="14"/>
    </row>
    <row r="64" spans="1:13" ht="24" customHeight="1" x14ac:dyDescent="0.75">
      <c r="A64" s="1"/>
      <c r="B64" s="1"/>
      <c r="C64" s="43"/>
      <c r="D64" s="43"/>
      <c r="E64" s="43"/>
      <c r="F64" s="43"/>
      <c r="G64" s="43"/>
      <c r="H64" s="43"/>
      <c r="I64" s="43"/>
      <c r="M64" s="14"/>
    </row>
    <row r="65" spans="1:13" ht="24" customHeight="1" x14ac:dyDescent="0.75">
      <c r="B65" s="1"/>
      <c r="C65" s="46"/>
      <c r="D65" s="43"/>
      <c r="E65" s="43"/>
      <c r="F65" s="43"/>
      <c r="G65" s="43"/>
      <c r="H65" s="43"/>
      <c r="I65" s="43"/>
      <c r="M65" s="14"/>
    </row>
    <row r="66" spans="1:13" ht="24" customHeight="1" x14ac:dyDescent="0.75">
      <c r="B66" s="1"/>
      <c r="C66" s="64"/>
      <c r="D66" s="17"/>
      <c r="E66" s="17"/>
      <c r="F66" s="17"/>
      <c r="G66" s="64"/>
      <c r="H66" s="43"/>
      <c r="I66" s="43"/>
      <c r="M66" s="14"/>
    </row>
    <row r="67" spans="1:13" ht="24" customHeight="1" x14ac:dyDescent="0.75">
      <c r="A67" s="1"/>
      <c r="B67" s="1"/>
      <c r="C67" s="46"/>
      <c r="D67" s="43"/>
      <c r="E67" s="43"/>
      <c r="F67" s="43"/>
      <c r="G67" s="43"/>
      <c r="H67" s="43"/>
      <c r="I67" s="43"/>
    </row>
    <row r="68" spans="1:13" ht="24" customHeight="1" x14ac:dyDescent="0.75">
      <c r="A68" s="1"/>
      <c r="B68" s="1"/>
      <c r="C68" s="46"/>
      <c r="D68" s="43"/>
      <c r="E68" s="43"/>
      <c r="F68" s="43"/>
      <c r="G68" s="43"/>
      <c r="H68" s="43"/>
      <c r="I68" s="43"/>
    </row>
    <row r="69" spans="1:13" ht="24" customHeight="1" x14ac:dyDescent="0.75">
      <c r="B69" s="1"/>
      <c r="C69" s="46"/>
      <c r="D69" s="43"/>
      <c r="E69" s="43"/>
      <c r="F69" s="43"/>
      <c r="G69" s="43"/>
      <c r="H69" s="43"/>
      <c r="I69" s="43"/>
    </row>
    <row r="70" spans="1:13" ht="24" customHeight="1" x14ac:dyDescent="0.75">
      <c r="A70" s="67" t="s">
        <v>82</v>
      </c>
      <c r="B70" s="1"/>
      <c r="C70" s="46"/>
      <c r="D70" s="43"/>
      <c r="E70" s="43"/>
      <c r="F70" s="43"/>
      <c r="G70" s="43"/>
      <c r="H70" s="43"/>
      <c r="I70" s="43"/>
    </row>
    <row r="71" spans="1:13" ht="24" customHeight="1" x14ac:dyDescent="0.75">
      <c r="A71" s="1"/>
      <c r="B71" s="1"/>
      <c r="C71" s="46"/>
      <c r="D71" s="43"/>
      <c r="E71" s="43"/>
      <c r="F71" s="43"/>
      <c r="G71" s="43"/>
      <c r="H71" s="43"/>
      <c r="I71" s="43"/>
    </row>
    <row r="72" spans="1:13" ht="24" customHeight="1" x14ac:dyDescent="0.75">
      <c r="A72" s="1"/>
      <c r="B72" s="1"/>
      <c r="C72" s="46"/>
      <c r="D72" s="43"/>
      <c r="E72" s="43"/>
      <c r="F72" s="43"/>
      <c r="G72" s="43"/>
      <c r="H72" s="43"/>
      <c r="I72" s="43"/>
    </row>
    <row r="73" spans="1:13" ht="24" customHeight="1" x14ac:dyDescent="0.75">
      <c r="A73" s="1"/>
      <c r="B73" s="1"/>
      <c r="C73" s="17"/>
      <c r="D73" s="43"/>
      <c r="E73" s="43"/>
      <c r="F73" s="43"/>
      <c r="G73" s="43"/>
      <c r="H73" s="43"/>
      <c r="I73" s="43"/>
    </row>
    <row r="74" spans="1:13" ht="24" customHeight="1" x14ac:dyDescent="0.6">
      <c r="A74" s="17"/>
      <c r="B74" s="49"/>
      <c r="C74" s="113"/>
      <c r="D74" s="1"/>
      <c r="E74" s="1"/>
      <c r="F74" s="1"/>
      <c r="G74" s="1"/>
      <c r="H74" s="1"/>
      <c r="I74" s="1"/>
    </row>
  </sheetData>
  <mergeCells count="12">
    <mergeCell ref="C6:E6"/>
    <mergeCell ref="G6:I6"/>
    <mergeCell ref="A1:I1"/>
    <mergeCell ref="A2:I2"/>
    <mergeCell ref="A3:I3"/>
    <mergeCell ref="A4:I4"/>
    <mergeCell ref="C39:E39"/>
    <mergeCell ref="G39:I39"/>
    <mergeCell ref="A37:I37"/>
    <mergeCell ref="A34:I34"/>
    <mergeCell ref="A35:I35"/>
    <mergeCell ref="A36:I36"/>
  </mergeCells>
  <phoneticPr fontId="11" type="noConversion"/>
  <pageMargins left="0.8" right="0.2" top="1" bottom="0.5" header="0.5" footer="0.3"/>
  <pageSetup paperSize="9" scale="89" orientation="portrait" r:id="rId1"/>
  <headerFooter alignWithMargins="0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N79"/>
  <sheetViews>
    <sheetView zoomScale="80" zoomScaleNormal="80" zoomScaleSheetLayoutView="100" workbookViewId="0">
      <selection activeCell="A73" sqref="A73:J73"/>
    </sheetView>
  </sheetViews>
  <sheetFormatPr defaultColWidth="9.09765625" defaultRowHeight="24" customHeight="1" x14ac:dyDescent="0.75"/>
  <cols>
    <col min="1" max="1" width="39.09765625" style="7" customWidth="1"/>
    <col min="2" max="2" width="7.8984375" style="7" customWidth="1"/>
    <col min="3" max="3" width="1.09765625" style="7" customWidth="1"/>
    <col min="4" max="4" width="14.69921875" style="7" customWidth="1"/>
    <col min="5" max="5" width="1.09765625" style="7" customWidth="1"/>
    <col min="6" max="6" width="14.69921875" style="7" customWidth="1"/>
    <col min="7" max="7" width="1" style="7" customWidth="1"/>
    <col min="8" max="8" width="14.69921875" style="7" customWidth="1"/>
    <col min="9" max="9" width="1" style="7" customWidth="1"/>
    <col min="10" max="10" width="14.69921875" style="7" customWidth="1"/>
    <col min="11" max="12" width="9.09765625" style="7"/>
    <col min="13" max="13" width="16" style="14" bestFit="1" customWidth="1"/>
    <col min="14" max="14" width="16.3984375" style="7" bestFit="1" customWidth="1"/>
    <col min="15" max="16384" width="9.09765625" style="7"/>
  </cols>
  <sheetData>
    <row r="1" spans="1:14" ht="24" customHeight="1" x14ac:dyDescent="0.75">
      <c r="A1" s="156" t="s">
        <v>28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4" ht="24" customHeight="1" x14ac:dyDescent="0.75">
      <c r="A2" s="156" t="s">
        <v>120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4" ht="24" customHeight="1" x14ac:dyDescent="0.75">
      <c r="A3" s="156" t="s">
        <v>167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4" ht="24" customHeight="1" x14ac:dyDescent="0.75">
      <c r="A4" s="157" t="s">
        <v>83</v>
      </c>
      <c r="B4" s="157"/>
      <c r="C4" s="157"/>
      <c r="D4" s="157"/>
      <c r="E4" s="157"/>
      <c r="F4" s="157"/>
      <c r="G4" s="157"/>
      <c r="H4" s="157"/>
      <c r="I4" s="157"/>
      <c r="J4" s="157"/>
    </row>
    <row r="5" spans="1:14" ht="4.9000000000000004" customHeight="1" x14ac:dyDescent="0.75"/>
    <row r="6" spans="1:14" ht="18.75" customHeight="1" x14ac:dyDescent="0.75">
      <c r="B6" s="68" t="s">
        <v>37</v>
      </c>
      <c r="D6" s="158" t="s">
        <v>0</v>
      </c>
      <c r="E6" s="158"/>
      <c r="F6" s="158"/>
      <c r="G6" s="8"/>
      <c r="H6" s="158" t="s">
        <v>33</v>
      </c>
      <c r="I6" s="158"/>
      <c r="J6" s="158"/>
    </row>
    <row r="7" spans="1:14" ht="18" customHeight="1" x14ac:dyDescent="0.75">
      <c r="D7" s="36">
        <v>2565</v>
      </c>
      <c r="E7" s="36"/>
      <c r="F7" s="36">
        <v>2564</v>
      </c>
      <c r="G7" s="36"/>
      <c r="H7" s="36">
        <v>2565</v>
      </c>
      <c r="I7" s="36"/>
      <c r="J7" s="36">
        <v>2564</v>
      </c>
    </row>
    <row r="8" spans="1:14" ht="18" customHeight="1" x14ac:dyDescent="0.75">
      <c r="D8" s="119"/>
      <c r="E8" s="119"/>
      <c r="F8" s="119"/>
      <c r="G8" s="119"/>
      <c r="H8" s="119"/>
      <c r="I8" s="119"/>
      <c r="J8" s="119"/>
    </row>
    <row r="9" spans="1:14" ht="21.75" customHeight="1" x14ac:dyDescent="0.75">
      <c r="A9" s="7" t="s">
        <v>45</v>
      </c>
      <c r="B9" s="40"/>
      <c r="D9" s="55">
        <v>12753093414</v>
      </c>
      <c r="E9" s="1"/>
      <c r="F9" s="55">
        <v>11953435680</v>
      </c>
      <c r="G9" s="9"/>
      <c r="H9" s="55">
        <v>12273524862</v>
      </c>
      <c r="I9" s="55"/>
      <c r="J9" s="55">
        <v>11518916115</v>
      </c>
      <c r="N9" s="58"/>
    </row>
    <row r="10" spans="1:14" ht="21.75" customHeight="1" x14ac:dyDescent="0.75">
      <c r="A10" s="7" t="s">
        <v>46</v>
      </c>
      <c r="B10" s="14"/>
      <c r="D10" s="55">
        <v>132726837</v>
      </c>
      <c r="E10" s="1"/>
      <c r="F10" s="55">
        <v>133789347</v>
      </c>
      <c r="G10" s="9"/>
      <c r="H10" s="28">
        <v>0</v>
      </c>
      <c r="I10" s="29"/>
      <c r="J10" s="28">
        <v>0</v>
      </c>
      <c r="N10" s="58"/>
    </row>
    <row r="11" spans="1:14" ht="21.75" customHeight="1" x14ac:dyDescent="0.75">
      <c r="A11" s="7" t="s">
        <v>47</v>
      </c>
      <c r="B11" s="14"/>
      <c r="D11" s="55">
        <v>-11353357372</v>
      </c>
      <c r="E11" s="1"/>
      <c r="F11" s="55">
        <v>-9604935321</v>
      </c>
      <c r="G11" s="9"/>
      <c r="H11" s="55">
        <v>-11045555898</v>
      </c>
      <c r="I11" s="55"/>
      <c r="J11" s="55">
        <v>-9278651987</v>
      </c>
      <c r="N11" s="58"/>
    </row>
    <row r="12" spans="1:14" ht="21.75" customHeight="1" x14ac:dyDescent="0.75">
      <c r="A12" s="7" t="s">
        <v>100</v>
      </c>
      <c r="B12" s="14"/>
      <c r="D12" s="79">
        <v>-40232613</v>
      </c>
      <c r="E12" s="9"/>
      <c r="F12" s="79">
        <v>-35666172</v>
      </c>
      <c r="G12" s="9"/>
      <c r="H12" s="86">
        <v>0</v>
      </c>
      <c r="I12" s="44"/>
      <c r="J12" s="86">
        <v>0</v>
      </c>
      <c r="N12" s="58"/>
    </row>
    <row r="13" spans="1:14" ht="21.75" customHeight="1" x14ac:dyDescent="0.75">
      <c r="A13" s="8" t="s">
        <v>51</v>
      </c>
      <c r="B13" s="16"/>
      <c r="D13" s="55">
        <f>SUM(D9:D12)</f>
        <v>1492230266</v>
      </c>
      <c r="E13" s="9"/>
      <c r="F13" s="55">
        <f>SUM(F9:F12)</f>
        <v>2446623534</v>
      </c>
      <c r="G13" s="9"/>
      <c r="H13" s="55">
        <f>SUM(H9:H12)</f>
        <v>1227968964</v>
      </c>
      <c r="I13" s="9"/>
      <c r="J13" s="55">
        <f>SUM(J9:J12)</f>
        <v>2240264128</v>
      </c>
      <c r="N13" s="58"/>
    </row>
    <row r="14" spans="1:14" ht="21.75" customHeight="1" x14ac:dyDescent="0.75">
      <c r="A14" s="7" t="s">
        <v>140</v>
      </c>
      <c r="B14" s="16"/>
      <c r="D14" s="55">
        <v>30795752</v>
      </c>
      <c r="E14" s="9"/>
      <c r="F14" s="55">
        <v>33385134</v>
      </c>
      <c r="G14" s="9"/>
      <c r="H14" s="55">
        <v>28632121</v>
      </c>
      <c r="I14" s="9"/>
      <c r="J14" s="55">
        <v>31562284</v>
      </c>
      <c r="N14" s="58"/>
    </row>
    <row r="15" spans="1:14" ht="21.75" customHeight="1" x14ac:dyDescent="0.75">
      <c r="A15" s="7" t="s">
        <v>12</v>
      </c>
      <c r="B15" s="40">
        <v>18</v>
      </c>
      <c r="D15" s="55">
        <f>141905116-30795752</f>
        <v>111109364</v>
      </c>
      <c r="E15" s="9"/>
      <c r="F15" s="55">
        <f>90624905+39435</f>
        <v>90664340</v>
      </c>
      <c r="G15" s="9"/>
      <c r="H15" s="55">
        <f>243414421-28632121</f>
        <v>214782300</v>
      </c>
      <c r="I15" s="9"/>
      <c r="J15" s="55">
        <f>190010508-J14</f>
        <v>158448224</v>
      </c>
      <c r="N15" s="58"/>
    </row>
    <row r="16" spans="1:14" ht="21.75" customHeight="1" x14ac:dyDescent="0.75">
      <c r="A16" s="8" t="s">
        <v>59</v>
      </c>
      <c r="B16" s="15"/>
      <c r="D16" s="80">
        <f>SUM(D13:D15)</f>
        <v>1634135382</v>
      </c>
      <c r="E16" s="9"/>
      <c r="F16" s="80">
        <f>SUM(F13:F15)</f>
        <v>2570673008</v>
      </c>
      <c r="G16" s="9"/>
      <c r="H16" s="80">
        <f>SUM(H13:H15)</f>
        <v>1471383385</v>
      </c>
      <c r="I16" s="9"/>
      <c r="J16" s="80">
        <f>SUM(J13:J15)</f>
        <v>2430274636</v>
      </c>
      <c r="N16" s="58"/>
    </row>
    <row r="17" spans="1:14" ht="21.75" customHeight="1" x14ac:dyDescent="0.75">
      <c r="A17" s="115" t="s">
        <v>42</v>
      </c>
      <c r="B17" s="16"/>
      <c r="C17" s="116"/>
      <c r="D17" s="55">
        <v>-212693506</v>
      </c>
      <c r="E17" s="117"/>
      <c r="F17" s="55">
        <v>-216430142</v>
      </c>
      <c r="G17" s="117"/>
      <c r="H17" s="55">
        <v>-165339166</v>
      </c>
      <c r="I17" s="117"/>
      <c r="J17" s="55">
        <v>-163868336</v>
      </c>
      <c r="N17" s="58"/>
    </row>
    <row r="18" spans="1:14" ht="21.75" customHeight="1" x14ac:dyDescent="0.75">
      <c r="A18" s="115" t="s">
        <v>41</v>
      </c>
      <c r="B18" s="15"/>
      <c r="C18" s="116"/>
      <c r="D18" s="55">
        <v>-291699415</v>
      </c>
      <c r="E18" s="117"/>
      <c r="F18" s="55">
        <f>-296828682+7312283</f>
        <v>-289516399</v>
      </c>
      <c r="G18" s="117"/>
      <c r="H18" s="55">
        <v>-200894632</v>
      </c>
      <c r="I18" s="117"/>
      <c r="J18" s="55">
        <f>-209838380+7312283</f>
        <v>-202526097</v>
      </c>
      <c r="N18" s="58"/>
    </row>
    <row r="19" spans="1:14" ht="21.75" customHeight="1" x14ac:dyDescent="0.75">
      <c r="A19" s="115" t="s">
        <v>156</v>
      </c>
      <c r="B19" s="54" t="s">
        <v>145</v>
      </c>
      <c r="C19" s="116"/>
      <c r="D19" s="28">
        <v>0</v>
      </c>
      <c r="E19" s="117"/>
      <c r="F19" s="28">
        <v>0</v>
      </c>
      <c r="G19" s="117"/>
      <c r="H19" s="28">
        <v>0</v>
      </c>
      <c r="I19" s="117"/>
      <c r="J19" s="55">
        <v>-169000000</v>
      </c>
      <c r="N19" s="58"/>
    </row>
    <row r="20" spans="1:14" ht="21.75" customHeight="1" x14ac:dyDescent="0.75">
      <c r="A20" s="115" t="s">
        <v>176</v>
      </c>
      <c r="B20" s="54" t="s">
        <v>142</v>
      </c>
      <c r="C20" s="116"/>
      <c r="D20" s="79">
        <v>-46854808</v>
      </c>
      <c r="E20" s="117"/>
      <c r="F20" s="79">
        <f>-39262505-7312283</f>
        <v>-46574788</v>
      </c>
      <c r="G20" s="117"/>
      <c r="H20" s="79">
        <v>-46240808</v>
      </c>
      <c r="I20" s="117"/>
      <c r="J20" s="79">
        <f>-38644505-7312283</f>
        <v>-45956788</v>
      </c>
      <c r="N20" s="58"/>
    </row>
    <row r="21" spans="1:14" ht="21.75" customHeight="1" x14ac:dyDescent="0.75">
      <c r="A21" s="115" t="s">
        <v>60</v>
      </c>
      <c r="B21" s="15"/>
      <c r="C21" s="116"/>
      <c r="D21" s="80">
        <f>SUM(D17:D20)</f>
        <v>-551247729</v>
      </c>
      <c r="E21" s="117"/>
      <c r="F21" s="80">
        <f>SUM(F17:F20)</f>
        <v>-552521329</v>
      </c>
      <c r="G21" s="117"/>
      <c r="H21" s="80">
        <f>SUM(H17:H20)</f>
        <v>-412474606</v>
      </c>
      <c r="I21" s="117"/>
      <c r="J21" s="80">
        <f>SUM(J17:J20)</f>
        <v>-581351221</v>
      </c>
      <c r="N21" s="58"/>
    </row>
    <row r="22" spans="1:14" ht="21.75" customHeight="1" x14ac:dyDescent="0.75">
      <c r="A22" s="118" t="s">
        <v>135</v>
      </c>
      <c r="B22" s="15"/>
      <c r="C22" s="116"/>
      <c r="D22" s="55">
        <f>D16+D21</f>
        <v>1082887653</v>
      </c>
      <c r="E22" s="117"/>
      <c r="F22" s="55">
        <f>F16+F21</f>
        <v>2018151679</v>
      </c>
      <c r="G22" s="117"/>
      <c r="H22" s="55">
        <f>+H16+H21</f>
        <v>1058908779</v>
      </c>
      <c r="I22" s="117"/>
      <c r="J22" s="55">
        <f>+J16+J21</f>
        <v>1848923415</v>
      </c>
      <c r="L22" s="58"/>
      <c r="N22" s="58"/>
    </row>
    <row r="23" spans="1:14" ht="21.75" customHeight="1" x14ac:dyDescent="0.75">
      <c r="A23" s="7" t="s">
        <v>48</v>
      </c>
      <c r="B23" s="14"/>
      <c r="D23" s="55">
        <v>-11343968</v>
      </c>
      <c r="E23" s="9"/>
      <c r="F23" s="55">
        <v>-4304119</v>
      </c>
      <c r="G23" s="9"/>
      <c r="H23" s="55">
        <v>-1808959</v>
      </c>
      <c r="I23" s="9"/>
      <c r="J23" s="55">
        <v>-2282697</v>
      </c>
      <c r="L23" s="58"/>
      <c r="N23" s="58"/>
    </row>
    <row r="24" spans="1:14" ht="21.75" customHeight="1" x14ac:dyDescent="0.75">
      <c r="A24" s="7" t="s">
        <v>182</v>
      </c>
      <c r="B24" s="54" t="s">
        <v>143</v>
      </c>
      <c r="D24" s="79">
        <v>-125869</v>
      </c>
      <c r="E24" s="9"/>
      <c r="F24" s="79">
        <v>170757</v>
      </c>
      <c r="G24" s="9"/>
      <c r="H24" s="86">
        <v>0</v>
      </c>
      <c r="I24" s="44"/>
      <c r="J24" s="86">
        <v>0</v>
      </c>
      <c r="L24" s="58"/>
      <c r="N24" s="58"/>
    </row>
    <row r="25" spans="1:14" ht="21.75" customHeight="1" x14ac:dyDescent="0.75">
      <c r="A25" s="8" t="s">
        <v>76</v>
      </c>
      <c r="D25" s="55">
        <f>SUM(D22:D24)</f>
        <v>1071417816</v>
      </c>
      <c r="E25" s="9"/>
      <c r="F25" s="55">
        <f>SUM(F22:F24)</f>
        <v>2014018317</v>
      </c>
      <c r="G25" s="9"/>
      <c r="H25" s="55">
        <f>SUM(H22:H24)</f>
        <v>1057099820</v>
      </c>
      <c r="I25" s="9"/>
      <c r="J25" s="55">
        <f>SUM(J22:J24)</f>
        <v>1846640718</v>
      </c>
      <c r="L25" s="58"/>
      <c r="N25" s="58"/>
    </row>
    <row r="26" spans="1:14" ht="21.75" customHeight="1" x14ac:dyDescent="0.75">
      <c r="A26" s="7" t="s">
        <v>77</v>
      </c>
      <c r="B26" s="40">
        <v>12</v>
      </c>
      <c r="D26" s="55">
        <v>-214606102</v>
      </c>
      <c r="E26" s="9"/>
      <c r="F26" s="55">
        <v>-410953651</v>
      </c>
      <c r="G26" s="9"/>
      <c r="H26" s="55">
        <v>-202075618</v>
      </c>
      <c r="I26" s="5"/>
      <c r="J26" s="55">
        <v>-395244232</v>
      </c>
      <c r="L26" s="58"/>
      <c r="N26" s="58"/>
    </row>
    <row r="27" spans="1:14" ht="21.75" customHeight="1" x14ac:dyDescent="0.75">
      <c r="A27" s="8" t="s">
        <v>89</v>
      </c>
      <c r="B27" s="8"/>
      <c r="D27" s="80">
        <f>SUM(D25:D26)</f>
        <v>856811714</v>
      </c>
      <c r="E27" s="9"/>
      <c r="F27" s="80">
        <f>SUM(F25:F26)</f>
        <v>1603064666</v>
      </c>
      <c r="G27" s="9"/>
      <c r="H27" s="80">
        <f>ROUND(SUM(H25:H26),0)</f>
        <v>855024202</v>
      </c>
      <c r="I27" s="9"/>
      <c r="J27" s="80">
        <f>ROUND(SUM(J25:J26),0)</f>
        <v>1451396486</v>
      </c>
      <c r="L27" s="58"/>
      <c r="N27" s="58"/>
    </row>
    <row r="28" spans="1:14" ht="21.75" customHeight="1" x14ac:dyDescent="0.75">
      <c r="A28" s="8"/>
      <c r="B28" s="8"/>
      <c r="D28" s="1"/>
      <c r="E28" s="9"/>
      <c r="F28" s="1"/>
      <c r="G28" s="9"/>
      <c r="H28" s="1"/>
      <c r="I28" s="9"/>
      <c r="J28" s="1"/>
    </row>
    <row r="29" spans="1:14" ht="21.75" customHeight="1" x14ac:dyDescent="0.75">
      <c r="A29" s="8"/>
      <c r="B29" s="8"/>
      <c r="D29" s="1"/>
      <c r="E29" s="9"/>
      <c r="F29" s="1"/>
      <c r="G29" s="9"/>
      <c r="H29" s="114"/>
      <c r="I29" s="9"/>
      <c r="J29" s="1"/>
    </row>
    <row r="30" spans="1:14" ht="21.75" customHeight="1" x14ac:dyDescent="0.75">
      <c r="B30" s="40"/>
      <c r="D30" s="1"/>
      <c r="E30" s="9"/>
      <c r="F30" s="28"/>
      <c r="G30" s="9"/>
      <c r="H30" s="28"/>
      <c r="I30" s="28"/>
      <c r="J30" s="28"/>
    </row>
    <row r="31" spans="1:14" ht="21.75" customHeight="1" x14ac:dyDescent="0.75">
      <c r="A31" s="8"/>
      <c r="B31" s="8"/>
      <c r="D31" s="65"/>
      <c r="E31" s="9"/>
      <c r="F31" s="1"/>
      <c r="G31" s="9"/>
      <c r="H31" s="1"/>
      <c r="I31" s="9"/>
      <c r="J31" s="1"/>
    </row>
    <row r="32" spans="1:14" ht="21.75" customHeight="1" x14ac:dyDescent="0.75">
      <c r="A32" s="8"/>
      <c r="B32" s="8"/>
      <c r="D32" s="1"/>
      <c r="E32" s="9"/>
      <c r="F32" s="1"/>
      <c r="G32" s="9"/>
      <c r="H32" s="1"/>
      <c r="I32" s="9"/>
      <c r="J32" s="1"/>
    </row>
    <row r="33" spans="1:14" ht="24" customHeight="1" x14ac:dyDescent="0.75">
      <c r="A33" s="156" t="s">
        <v>28</v>
      </c>
      <c r="B33" s="156"/>
      <c r="C33" s="156"/>
      <c r="D33" s="156"/>
      <c r="E33" s="156"/>
      <c r="F33" s="156"/>
      <c r="G33" s="156"/>
      <c r="H33" s="156"/>
      <c r="I33" s="156"/>
      <c r="J33" s="156"/>
    </row>
    <row r="34" spans="1:14" ht="24" customHeight="1" x14ac:dyDescent="0.75">
      <c r="A34" s="156" t="s">
        <v>121</v>
      </c>
      <c r="B34" s="156"/>
      <c r="C34" s="156"/>
      <c r="D34" s="156"/>
      <c r="E34" s="156"/>
      <c r="F34" s="156"/>
      <c r="G34" s="156"/>
      <c r="H34" s="156"/>
      <c r="I34" s="156"/>
      <c r="J34" s="156"/>
    </row>
    <row r="35" spans="1:14" ht="24" customHeight="1" x14ac:dyDescent="0.75">
      <c r="A35" s="156" t="s">
        <v>167</v>
      </c>
      <c r="B35" s="156"/>
      <c r="C35" s="156"/>
      <c r="D35" s="156"/>
      <c r="E35" s="156"/>
      <c r="F35" s="156"/>
      <c r="G35" s="156"/>
      <c r="H35" s="156"/>
      <c r="I35" s="156"/>
      <c r="J35" s="156"/>
    </row>
    <row r="36" spans="1:14" ht="24" customHeight="1" x14ac:dyDescent="0.75">
      <c r="A36" s="157" t="s">
        <v>83</v>
      </c>
      <c r="B36" s="157"/>
      <c r="C36" s="157"/>
      <c r="D36" s="157"/>
      <c r="E36" s="157"/>
      <c r="F36" s="157"/>
      <c r="G36" s="157"/>
      <c r="H36" s="157"/>
      <c r="I36" s="157"/>
      <c r="J36" s="157"/>
    </row>
    <row r="37" spans="1:14" ht="4.9000000000000004" customHeight="1" x14ac:dyDescent="0.75"/>
    <row r="38" spans="1:14" ht="18.75" customHeight="1" x14ac:dyDescent="0.75">
      <c r="B38" s="68" t="s">
        <v>37</v>
      </c>
      <c r="D38" s="158" t="s">
        <v>0</v>
      </c>
      <c r="E38" s="158"/>
      <c r="F38" s="158"/>
      <c r="G38" s="8"/>
      <c r="H38" s="158" t="s">
        <v>33</v>
      </c>
      <c r="I38" s="158"/>
      <c r="J38" s="158"/>
    </row>
    <row r="39" spans="1:14" ht="18.75" customHeight="1" x14ac:dyDescent="0.75">
      <c r="D39" s="36">
        <v>2565</v>
      </c>
      <c r="E39" s="36"/>
      <c r="F39" s="36">
        <v>2564</v>
      </c>
      <c r="G39" s="36"/>
      <c r="H39" s="36">
        <v>2565</v>
      </c>
      <c r="I39" s="36"/>
      <c r="J39" s="36">
        <v>2564</v>
      </c>
    </row>
    <row r="40" spans="1:14" ht="21.75" customHeight="1" x14ac:dyDescent="0.75">
      <c r="A40" s="8" t="s">
        <v>87</v>
      </c>
      <c r="B40" s="8"/>
      <c r="D40" s="9"/>
      <c r="E40" s="9"/>
      <c r="F40" s="9"/>
      <c r="G40" s="9"/>
      <c r="H40" s="45"/>
      <c r="I40" s="9"/>
      <c r="J40" s="45"/>
    </row>
    <row r="41" spans="1:14" ht="21.75" customHeight="1" x14ac:dyDescent="0.75">
      <c r="A41" s="8" t="s">
        <v>109</v>
      </c>
      <c r="B41" s="40"/>
      <c r="D41" s="9"/>
      <c r="E41" s="9"/>
      <c r="F41" s="9"/>
      <c r="G41" s="9"/>
      <c r="H41" s="44"/>
      <c r="I41" s="9"/>
      <c r="J41" s="44"/>
      <c r="M41" s="43"/>
    </row>
    <row r="42" spans="1:14" ht="21.75" customHeight="1" x14ac:dyDescent="0.75">
      <c r="A42" s="53" t="s">
        <v>101</v>
      </c>
      <c r="B42" s="40"/>
      <c r="D42" s="9"/>
      <c r="E42" s="9"/>
      <c r="F42" s="9"/>
      <c r="G42" s="9"/>
      <c r="H42" s="44"/>
      <c r="I42" s="9"/>
      <c r="J42" s="44"/>
      <c r="M42" s="43"/>
    </row>
    <row r="43" spans="1:14" ht="21.75" customHeight="1" x14ac:dyDescent="0.75">
      <c r="A43" s="56" t="s">
        <v>102</v>
      </c>
      <c r="B43" s="40"/>
      <c r="M43" s="43"/>
    </row>
    <row r="44" spans="1:14" ht="21.75" customHeight="1" x14ac:dyDescent="0.75">
      <c r="A44" s="57" t="s">
        <v>103</v>
      </c>
      <c r="B44" s="40"/>
      <c r="D44" s="55">
        <v>5373560</v>
      </c>
      <c r="E44" s="9"/>
      <c r="F44" s="55">
        <v>12592443</v>
      </c>
      <c r="G44" s="89"/>
      <c r="H44" s="28">
        <v>0</v>
      </c>
      <c r="I44" s="44"/>
      <c r="J44" s="28">
        <v>0</v>
      </c>
      <c r="M44" s="43"/>
      <c r="N44" s="72"/>
    </row>
    <row r="45" spans="1:14" ht="21.75" customHeight="1" x14ac:dyDescent="0.75">
      <c r="A45" s="8" t="s">
        <v>110</v>
      </c>
      <c r="B45" s="8"/>
      <c r="D45" s="9"/>
      <c r="E45" s="9"/>
      <c r="F45" s="9"/>
      <c r="G45" s="9"/>
      <c r="H45" s="45"/>
      <c r="I45" s="9"/>
      <c r="J45" s="45"/>
      <c r="N45" s="72"/>
    </row>
    <row r="46" spans="1:14" ht="21.75" customHeight="1" x14ac:dyDescent="0.75">
      <c r="A46" s="53" t="s">
        <v>91</v>
      </c>
      <c r="B46" s="8"/>
      <c r="D46" s="9"/>
      <c r="E46" s="9"/>
      <c r="F46" s="9"/>
      <c r="G46" s="9"/>
      <c r="H46" s="45"/>
      <c r="I46" s="9"/>
      <c r="J46" s="45"/>
      <c r="N46" s="72"/>
    </row>
    <row r="47" spans="1:14" ht="21.75" customHeight="1" x14ac:dyDescent="0.75">
      <c r="A47" s="69" t="s">
        <v>111</v>
      </c>
      <c r="B47" s="8"/>
      <c r="D47" s="9"/>
      <c r="E47" s="9"/>
      <c r="F47" s="9"/>
      <c r="G47" s="9"/>
      <c r="H47" s="44"/>
      <c r="I47" s="9"/>
      <c r="J47" s="44"/>
      <c r="N47" s="72"/>
    </row>
    <row r="48" spans="1:14" ht="21.75" customHeight="1" x14ac:dyDescent="0.75">
      <c r="A48" s="69" t="s">
        <v>112</v>
      </c>
      <c r="B48" s="40">
        <v>16</v>
      </c>
      <c r="D48" s="55">
        <v>5989489</v>
      </c>
      <c r="E48" s="9"/>
      <c r="F48" s="55">
        <v>4316351</v>
      </c>
      <c r="G48" s="9"/>
      <c r="H48" s="55">
        <v>6814930</v>
      </c>
      <c r="I48" s="9"/>
      <c r="J48" s="55">
        <v>-127008</v>
      </c>
      <c r="N48" s="72"/>
    </row>
    <row r="49" spans="1:14" ht="21.75" customHeight="1" x14ac:dyDescent="0.75">
      <c r="A49" s="159" t="s">
        <v>113</v>
      </c>
      <c r="B49" s="159"/>
      <c r="D49" s="55"/>
      <c r="E49" s="9"/>
      <c r="F49" s="55"/>
      <c r="G49" s="9"/>
      <c r="H49" s="55"/>
      <c r="I49" s="9"/>
      <c r="J49" s="55"/>
      <c r="N49" s="72"/>
    </row>
    <row r="50" spans="1:14" ht="21.75" customHeight="1" x14ac:dyDescent="0.75">
      <c r="A50" s="69" t="s">
        <v>114</v>
      </c>
      <c r="B50" s="40">
        <v>12</v>
      </c>
      <c r="D50" s="55">
        <v>-1197898</v>
      </c>
      <c r="E50" s="9"/>
      <c r="F50" s="55">
        <v>-863270</v>
      </c>
      <c r="G50" s="9"/>
      <c r="H50" s="55">
        <v>-1362986</v>
      </c>
      <c r="I50" s="9"/>
      <c r="J50" s="55">
        <v>25402</v>
      </c>
      <c r="N50" s="72"/>
    </row>
    <row r="51" spans="1:14" ht="21.75" customHeight="1" x14ac:dyDescent="0.75">
      <c r="A51" s="8" t="s">
        <v>88</v>
      </c>
      <c r="B51" s="8"/>
      <c r="D51" s="80">
        <f>SUM(D44,D50,D48)</f>
        <v>10165151</v>
      </c>
      <c r="E51" s="9"/>
      <c r="F51" s="80">
        <f>SUM(F44,F50,F48)</f>
        <v>16045524</v>
      </c>
      <c r="G51" s="9"/>
      <c r="H51" s="80">
        <f>SUM(H44,H50,H48)</f>
        <v>5451944</v>
      </c>
      <c r="I51" s="9"/>
      <c r="J51" s="80">
        <f>SUM(J44,J50,J48)</f>
        <v>-101606</v>
      </c>
      <c r="N51" s="72"/>
    </row>
    <row r="52" spans="1:14" ht="21.75" customHeight="1" thickBot="1" x14ac:dyDescent="0.8">
      <c r="A52" s="8" t="s">
        <v>84</v>
      </c>
      <c r="B52" s="40"/>
      <c r="D52" s="83">
        <f>D27+D51</f>
        <v>866976865</v>
      </c>
      <c r="E52" s="89"/>
      <c r="F52" s="83">
        <f>F27+F51</f>
        <v>1619110190</v>
      </c>
      <c r="G52" s="89"/>
      <c r="H52" s="83">
        <f>H27+H51</f>
        <v>860476146</v>
      </c>
      <c r="I52" s="85"/>
      <c r="J52" s="83">
        <f>J27+J51</f>
        <v>1451294880</v>
      </c>
      <c r="N52" s="72"/>
    </row>
    <row r="53" spans="1:14" ht="21.75" customHeight="1" thickTop="1" x14ac:dyDescent="0.75">
      <c r="A53" s="8"/>
      <c r="B53" s="40"/>
      <c r="D53" s="89"/>
      <c r="E53" s="89"/>
      <c r="F53" s="89"/>
      <c r="G53" s="89"/>
      <c r="H53" s="89"/>
      <c r="I53" s="85"/>
      <c r="J53" s="89"/>
      <c r="N53" s="72"/>
    </row>
    <row r="54" spans="1:14" ht="21.75" customHeight="1" x14ac:dyDescent="0.75">
      <c r="A54" s="8" t="s">
        <v>86</v>
      </c>
      <c r="B54" s="8"/>
      <c r="D54" s="9"/>
      <c r="E54" s="9"/>
      <c r="F54" s="9"/>
      <c r="G54" s="9"/>
      <c r="H54" s="45"/>
      <c r="I54" s="9"/>
      <c r="J54" s="45"/>
      <c r="N54" s="72"/>
    </row>
    <row r="55" spans="1:14" ht="21.75" customHeight="1" x14ac:dyDescent="0.75">
      <c r="A55" s="69" t="s">
        <v>57</v>
      </c>
      <c r="B55" s="40"/>
      <c r="C55" s="55"/>
      <c r="D55" s="55">
        <f>D27-D56</f>
        <v>833765385</v>
      </c>
      <c r="E55" s="9"/>
      <c r="F55" s="55">
        <f>F27-F56</f>
        <v>1578673755</v>
      </c>
      <c r="G55" s="9"/>
      <c r="N55" s="72"/>
    </row>
    <row r="56" spans="1:14" ht="21.75" customHeight="1" x14ac:dyDescent="0.75">
      <c r="A56" s="69" t="s">
        <v>58</v>
      </c>
      <c r="B56" s="40"/>
      <c r="C56" s="55"/>
      <c r="D56" s="55">
        <v>23046329</v>
      </c>
      <c r="E56" s="9"/>
      <c r="F56" s="55">
        <v>24390911</v>
      </c>
      <c r="G56" s="9"/>
      <c r="N56" s="72"/>
    </row>
    <row r="57" spans="1:14" ht="21.75" customHeight="1" thickBot="1" x14ac:dyDescent="0.8">
      <c r="C57" s="55"/>
      <c r="D57" s="83">
        <f>SUM(D55:D56)</f>
        <v>856811714</v>
      </c>
      <c r="F57" s="83">
        <f>SUM(F55:F56)</f>
        <v>1603064666</v>
      </c>
      <c r="G57" s="9"/>
      <c r="N57" s="72"/>
    </row>
    <row r="58" spans="1:14" ht="21.75" customHeight="1" thickTop="1" x14ac:dyDescent="0.75">
      <c r="A58" s="8" t="s">
        <v>70</v>
      </c>
      <c r="B58" s="8"/>
      <c r="C58" s="55"/>
      <c r="D58" s="55"/>
      <c r="E58" s="9"/>
      <c r="F58" s="55"/>
      <c r="G58" s="9"/>
      <c r="N58" s="72"/>
    </row>
    <row r="59" spans="1:14" ht="21.75" customHeight="1" x14ac:dyDescent="0.75">
      <c r="A59" s="69" t="s">
        <v>57</v>
      </c>
      <c r="B59" s="40"/>
      <c r="C59" s="55"/>
      <c r="D59" s="55">
        <f>D52-D60</f>
        <v>844098754</v>
      </c>
      <c r="E59" s="5"/>
      <c r="F59" s="55">
        <f>F52-F60</f>
        <v>1595047251</v>
      </c>
      <c r="G59" s="5"/>
      <c r="N59" s="72"/>
    </row>
    <row r="60" spans="1:14" ht="21.75" customHeight="1" x14ac:dyDescent="0.75">
      <c r="A60" s="69" t="s">
        <v>58</v>
      </c>
      <c r="B60" s="40"/>
      <c r="C60" s="55"/>
      <c r="D60" s="55">
        <v>22878111</v>
      </c>
      <c r="E60" s="89"/>
      <c r="F60" s="55">
        <v>24062939</v>
      </c>
      <c r="G60" s="89"/>
      <c r="K60" s="58"/>
      <c r="N60" s="72"/>
    </row>
    <row r="61" spans="1:14" ht="21.75" customHeight="1" thickBot="1" x14ac:dyDescent="0.8">
      <c r="A61" s="69"/>
      <c r="B61" s="40"/>
      <c r="C61" s="55"/>
      <c r="D61" s="83">
        <f>SUM(D59:D60)</f>
        <v>866976865</v>
      </c>
      <c r="E61" s="89"/>
      <c r="F61" s="83">
        <f>SUM(F59:F60)</f>
        <v>1619110190</v>
      </c>
      <c r="G61" s="89"/>
      <c r="N61" s="72"/>
    </row>
    <row r="62" spans="1:14" ht="21.75" customHeight="1" thickTop="1" x14ac:dyDescent="0.75">
      <c r="A62" s="8"/>
      <c r="B62" s="8"/>
      <c r="C62" s="8"/>
      <c r="D62" s="68"/>
      <c r="E62" s="68"/>
      <c r="F62" s="68"/>
      <c r="G62" s="68"/>
      <c r="H62" s="68"/>
      <c r="I62" s="68"/>
      <c r="J62" s="68"/>
      <c r="N62" s="72"/>
    </row>
    <row r="63" spans="1:14" ht="21.75" customHeight="1" x14ac:dyDescent="0.75">
      <c r="A63" s="8" t="s">
        <v>165</v>
      </c>
      <c r="B63" s="97" t="s">
        <v>26</v>
      </c>
      <c r="D63" s="90">
        <f>+D55/D64</f>
        <v>1.4259369333320024</v>
      </c>
      <c r="E63" s="91"/>
      <c r="F63" s="90">
        <f>+F55/F64</f>
        <v>2.6999072562078323</v>
      </c>
      <c r="G63" s="84"/>
      <c r="H63" s="90">
        <f>H27/H64</f>
        <v>1.4622945620661894</v>
      </c>
      <c r="I63" s="84"/>
      <c r="J63" s="90">
        <f>J27/J64</f>
        <v>2.4822328817304942</v>
      </c>
      <c r="N63" s="72"/>
    </row>
    <row r="64" spans="1:14" ht="21.75" customHeight="1" x14ac:dyDescent="0.75">
      <c r="A64" s="8" t="s">
        <v>118</v>
      </c>
      <c r="B64" s="97" t="s">
        <v>119</v>
      </c>
      <c r="D64" s="55">
        <v>584714068</v>
      </c>
      <c r="E64" s="55"/>
      <c r="F64" s="55">
        <v>584714068</v>
      </c>
      <c r="G64" s="55"/>
      <c r="H64" s="55">
        <v>584714068</v>
      </c>
      <c r="I64" s="55"/>
      <c r="J64" s="55">
        <v>584714068</v>
      </c>
      <c r="N64" s="72"/>
    </row>
    <row r="65" spans="1:14" ht="21.75" customHeight="1" x14ac:dyDescent="0.75">
      <c r="A65" s="8"/>
      <c r="B65" s="8"/>
      <c r="C65" s="8"/>
      <c r="D65" s="16"/>
      <c r="E65" s="16"/>
      <c r="F65" s="16"/>
      <c r="G65" s="16"/>
      <c r="H65" s="16"/>
      <c r="I65" s="16"/>
      <c r="J65" s="16"/>
      <c r="N65" s="72"/>
    </row>
    <row r="66" spans="1:14" ht="21.75" customHeight="1" x14ac:dyDescent="0.75">
      <c r="N66" s="72"/>
    </row>
    <row r="67" spans="1:14" ht="21.75" customHeight="1" x14ac:dyDescent="0.75">
      <c r="N67" s="72"/>
    </row>
    <row r="68" spans="1:14" ht="21.75" customHeight="1" x14ac:dyDescent="0.75">
      <c r="N68" s="72"/>
    </row>
    <row r="69" spans="1:14" ht="21.75" customHeight="1" x14ac:dyDescent="0.75">
      <c r="N69" s="72"/>
    </row>
    <row r="70" spans="1:14" ht="21.75" customHeight="1" x14ac:dyDescent="0.75">
      <c r="N70" s="72"/>
    </row>
    <row r="71" spans="1:14" ht="21.75" customHeight="1" x14ac:dyDescent="0.75">
      <c r="N71" s="72"/>
    </row>
    <row r="72" spans="1:14" ht="21.75" customHeight="1" x14ac:dyDescent="0.75">
      <c r="N72" s="72"/>
    </row>
    <row r="73" spans="1:14" ht="21.75" customHeight="1" x14ac:dyDescent="0.75">
      <c r="A73" s="155" t="s">
        <v>82</v>
      </c>
      <c r="B73" s="155"/>
      <c r="C73" s="155"/>
      <c r="D73" s="155"/>
      <c r="E73" s="155"/>
      <c r="F73" s="155"/>
      <c r="G73" s="155"/>
      <c r="H73" s="155"/>
      <c r="I73" s="155"/>
      <c r="J73" s="155"/>
    </row>
    <row r="74" spans="1:14" ht="21.75" customHeight="1" x14ac:dyDescent="0.75"/>
    <row r="75" spans="1:14" ht="21.75" customHeight="1" x14ac:dyDescent="0.75"/>
    <row r="76" spans="1:14" ht="21.75" customHeight="1" x14ac:dyDescent="0.75"/>
    <row r="77" spans="1:14" ht="21.75" customHeight="1" x14ac:dyDescent="0.75"/>
    <row r="78" spans="1:14" ht="21.75" customHeight="1" x14ac:dyDescent="0.75"/>
    <row r="79" spans="1:14" ht="21.75" customHeight="1" x14ac:dyDescent="0.75"/>
  </sheetData>
  <mergeCells count="14">
    <mergeCell ref="A73:J73"/>
    <mergeCell ref="A1:J1"/>
    <mergeCell ref="A2:J2"/>
    <mergeCell ref="A3:J3"/>
    <mergeCell ref="A4:J4"/>
    <mergeCell ref="D6:F6"/>
    <mergeCell ref="H6:J6"/>
    <mergeCell ref="A49:B49"/>
    <mergeCell ref="A33:J33"/>
    <mergeCell ref="D38:F38"/>
    <mergeCell ref="H38:J38"/>
    <mergeCell ref="A34:J34"/>
    <mergeCell ref="A35:J35"/>
    <mergeCell ref="A36:J36"/>
  </mergeCells>
  <phoneticPr fontId="11" type="noConversion"/>
  <pageMargins left="0.8" right="0.2" top="1" bottom="0.5" header="0.5" footer="0.3"/>
  <pageSetup paperSize="9" scale="88" orientation="portrait" r:id="rId1"/>
  <headerFooter alignWithMargins="0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G66"/>
  <sheetViews>
    <sheetView zoomScaleNormal="100" zoomScaleSheetLayoutView="100" workbookViewId="0">
      <selection activeCell="A30" sqref="A30"/>
    </sheetView>
  </sheetViews>
  <sheetFormatPr defaultColWidth="9.09765625" defaultRowHeight="24" customHeight="1" x14ac:dyDescent="0.75"/>
  <cols>
    <col min="1" max="1" width="41.69921875" style="148" bestFit="1" customWidth="1"/>
    <col min="2" max="2" width="7" style="148" bestFit="1" customWidth="1"/>
    <col min="3" max="3" width="1.09765625" style="148" customWidth="1"/>
    <col min="4" max="4" width="12.09765625" style="148" customWidth="1"/>
    <col min="5" max="6" width="0.8984375" style="148" customWidth="1"/>
    <col min="7" max="7" width="12.09765625" style="148" customWidth="1"/>
    <col min="8" max="8" width="0.8984375" style="148" customWidth="1"/>
    <col min="9" max="9" width="1.69921875" style="148" customWidth="1"/>
    <col min="10" max="10" width="12.09765625" style="148" customWidth="1"/>
    <col min="11" max="11" width="1.69921875" style="148" customWidth="1"/>
    <col min="12" max="12" width="0.8984375" style="148" customWidth="1"/>
    <col min="13" max="13" width="12.09765625" style="148" customWidth="1"/>
    <col min="14" max="14" width="0.8984375" style="148" customWidth="1"/>
    <col min="15" max="15" width="2" style="148" customWidth="1"/>
    <col min="16" max="16" width="12.296875" style="148" customWidth="1"/>
    <col min="17" max="17" width="2" style="148" customWidth="1"/>
    <col min="18" max="18" width="0.69921875" style="148" customWidth="1"/>
    <col min="19" max="19" width="12.69921875" style="148" customWidth="1"/>
    <col min="20" max="21" width="0.8984375" style="148" customWidth="1"/>
    <col min="22" max="22" width="10.8984375" style="148" customWidth="1"/>
    <col min="23" max="24" width="0.8984375" style="148" customWidth="1"/>
    <col min="25" max="25" width="14.296875" style="148" customWidth="1"/>
    <col min="26" max="16384" width="9.09765625" style="148"/>
  </cols>
  <sheetData>
    <row r="1" spans="1:33" s="122" customFormat="1" ht="24" customHeight="1" x14ac:dyDescent="0.75">
      <c r="A1" s="162" t="s">
        <v>28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20"/>
      <c r="AA1" s="120"/>
      <c r="AB1" s="121"/>
      <c r="AC1" s="120"/>
      <c r="AD1" s="120"/>
      <c r="AE1" s="120"/>
      <c r="AF1" s="120"/>
      <c r="AG1" s="120"/>
    </row>
    <row r="2" spans="1:33" s="122" customFormat="1" ht="24" customHeight="1" x14ac:dyDescent="0.75">
      <c r="A2" s="162" t="s">
        <v>71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20"/>
      <c r="AA2" s="120"/>
      <c r="AB2" s="121"/>
      <c r="AC2" s="120"/>
      <c r="AD2" s="120"/>
      <c r="AE2" s="120"/>
      <c r="AF2" s="120"/>
      <c r="AG2" s="120"/>
    </row>
    <row r="3" spans="1:33" s="122" customFormat="1" ht="24" customHeight="1" x14ac:dyDescent="0.75">
      <c r="A3" s="162" t="s">
        <v>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20"/>
      <c r="AA3" s="120"/>
      <c r="AB3" s="121"/>
      <c r="AC3" s="120"/>
      <c r="AD3" s="120"/>
      <c r="AE3" s="120"/>
      <c r="AF3" s="120"/>
      <c r="AG3" s="120"/>
    </row>
    <row r="4" spans="1:33" s="122" customFormat="1" ht="24" customHeight="1" x14ac:dyDescent="0.75">
      <c r="A4" s="162" t="s">
        <v>167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20"/>
      <c r="AA4" s="120"/>
      <c r="AB4" s="121"/>
      <c r="AC4" s="120"/>
      <c r="AD4" s="120"/>
      <c r="AE4" s="120"/>
      <c r="AF4" s="120"/>
      <c r="AG4" s="120"/>
    </row>
    <row r="5" spans="1:33" s="122" customFormat="1" ht="24" customHeight="1" x14ac:dyDescent="0.75">
      <c r="A5" s="163" t="s">
        <v>83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20"/>
      <c r="AA5" s="120"/>
      <c r="AB5" s="121"/>
      <c r="AC5" s="120"/>
      <c r="AD5" s="120"/>
      <c r="AE5" s="120"/>
      <c r="AF5" s="120"/>
      <c r="AG5" s="120"/>
    </row>
    <row r="6" spans="1:33" s="122" customFormat="1" ht="4.9000000000000004" customHeight="1" x14ac:dyDescent="0.7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0"/>
      <c r="AA6" s="120"/>
      <c r="AB6" s="121"/>
      <c r="AC6" s="120"/>
      <c r="AD6" s="120"/>
      <c r="AE6" s="120"/>
      <c r="AF6" s="120"/>
      <c r="AG6" s="120"/>
    </row>
    <row r="7" spans="1:33" s="126" customFormat="1" ht="21" customHeight="1" x14ac:dyDescent="0.75">
      <c r="A7" s="124"/>
      <c r="B7" s="125" t="s">
        <v>37</v>
      </c>
      <c r="D7" s="161" t="s">
        <v>72</v>
      </c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27"/>
      <c r="S7" s="128"/>
      <c r="T7" s="127"/>
      <c r="V7" s="125" t="s">
        <v>54</v>
      </c>
      <c r="Y7" s="125" t="s">
        <v>23</v>
      </c>
      <c r="Z7" s="129"/>
      <c r="AA7" s="129"/>
      <c r="AB7" s="130"/>
      <c r="AC7" s="129"/>
      <c r="AD7" s="129"/>
      <c r="AE7" s="129"/>
      <c r="AF7" s="129"/>
      <c r="AG7" s="129"/>
    </row>
    <row r="8" spans="1:33" s="126" customFormat="1" ht="21" customHeight="1" x14ac:dyDescent="0.75">
      <c r="A8" s="124"/>
      <c r="B8" s="124"/>
      <c r="D8" s="125" t="s">
        <v>50</v>
      </c>
      <c r="F8" s="125"/>
      <c r="G8" s="125" t="s">
        <v>30</v>
      </c>
      <c r="H8" s="124"/>
      <c r="I8" s="160" t="s">
        <v>10</v>
      </c>
      <c r="J8" s="160"/>
      <c r="K8" s="160"/>
      <c r="L8" s="160"/>
      <c r="M8" s="160"/>
      <c r="N8" s="124"/>
      <c r="P8" s="131" t="s">
        <v>163</v>
      </c>
      <c r="S8" s="160" t="s">
        <v>68</v>
      </c>
      <c r="T8" s="160"/>
      <c r="V8" s="125" t="s">
        <v>55</v>
      </c>
      <c r="Y8" s="125" t="s">
        <v>67</v>
      </c>
      <c r="Z8" s="129"/>
      <c r="AA8" s="129"/>
      <c r="AB8" s="130"/>
      <c r="AC8" s="129"/>
      <c r="AD8" s="129"/>
      <c r="AE8" s="129"/>
      <c r="AF8" s="129"/>
      <c r="AG8" s="129"/>
    </row>
    <row r="9" spans="1:33" s="126" customFormat="1" ht="21" customHeight="1" x14ac:dyDescent="0.75">
      <c r="A9" s="124"/>
      <c r="B9" s="124"/>
      <c r="D9" s="125" t="s">
        <v>49</v>
      </c>
      <c r="F9" s="125"/>
      <c r="G9" s="125" t="s">
        <v>31</v>
      </c>
      <c r="H9" s="124"/>
      <c r="I9" s="128"/>
      <c r="J9" s="127"/>
      <c r="K9" s="127"/>
      <c r="L9" s="127"/>
      <c r="M9" s="127"/>
      <c r="N9" s="124"/>
      <c r="O9" s="127"/>
      <c r="P9" s="128" t="s">
        <v>67</v>
      </c>
      <c r="Q9" s="127"/>
      <c r="S9" s="160" t="s">
        <v>115</v>
      </c>
      <c r="T9" s="160"/>
      <c r="V9" s="125" t="s">
        <v>56</v>
      </c>
      <c r="Y9" s="125"/>
      <c r="Z9" s="129"/>
      <c r="AA9" s="129"/>
      <c r="AB9" s="130"/>
      <c r="AC9" s="129"/>
      <c r="AD9" s="129"/>
      <c r="AE9" s="129"/>
      <c r="AF9" s="129"/>
      <c r="AG9" s="129"/>
    </row>
    <row r="10" spans="1:33" s="126" customFormat="1" ht="21" customHeight="1" x14ac:dyDescent="0.75">
      <c r="H10" s="125"/>
      <c r="J10" s="125" t="s">
        <v>11</v>
      </c>
      <c r="K10" s="125"/>
      <c r="L10" s="125"/>
      <c r="M10" s="125" t="s">
        <v>36</v>
      </c>
      <c r="P10" s="131" t="s">
        <v>158</v>
      </c>
      <c r="V10" s="125"/>
      <c r="Z10" s="129"/>
      <c r="AA10" s="129"/>
      <c r="AB10" s="130"/>
      <c r="AC10" s="129"/>
      <c r="AD10" s="129"/>
      <c r="AE10" s="129"/>
      <c r="AF10" s="129"/>
      <c r="AG10" s="129"/>
    </row>
    <row r="11" spans="1:33" s="126" customFormat="1" ht="21" customHeight="1" x14ac:dyDescent="0.75">
      <c r="D11" s="125"/>
      <c r="G11" s="125"/>
      <c r="H11" s="125"/>
      <c r="J11" s="125" t="s">
        <v>95</v>
      </c>
      <c r="P11" s="125" t="s">
        <v>160</v>
      </c>
      <c r="S11" s="125"/>
      <c r="V11" s="125"/>
      <c r="Z11" s="129"/>
      <c r="AA11" s="129"/>
      <c r="AB11" s="130"/>
      <c r="AC11" s="129"/>
      <c r="AD11" s="129"/>
      <c r="AE11" s="129"/>
      <c r="AF11" s="129"/>
      <c r="AG11" s="129"/>
    </row>
    <row r="12" spans="1:33" s="126" customFormat="1" ht="21" customHeight="1" x14ac:dyDescent="0.75">
      <c r="D12" s="125"/>
      <c r="G12" s="125"/>
      <c r="H12" s="125"/>
      <c r="J12" s="125" t="s">
        <v>96</v>
      </c>
      <c r="M12" s="125"/>
      <c r="O12" s="125"/>
      <c r="P12" s="125" t="s">
        <v>159</v>
      </c>
      <c r="Q12" s="125"/>
      <c r="S12" s="125"/>
      <c r="V12" s="125"/>
      <c r="Z12" s="129"/>
      <c r="AA12" s="129"/>
      <c r="AB12" s="130"/>
      <c r="AC12" s="129"/>
      <c r="AD12" s="129"/>
      <c r="AE12" s="129"/>
      <c r="AF12" s="129"/>
      <c r="AG12" s="129"/>
    </row>
    <row r="13" spans="1:33" s="126" customFormat="1" ht="21" customHeight="1" x14ac:dyDescent="0.75">
      <c r="D13" s="125"/>
      <c r="G13" s="125"/>
      <c r="H13" s="125"/>
      <c r="J13" s="125"/>
      <c r="M13" s="125"/>
      <c r="O13" s="125"/>
      <c r="P13" s="125" t="s">
        <v>161</v>
      </c>
      <c r="Q13" s="125"/>
      <c r="S13" s="125"/>
      <c r="V13" s="125"/>
      <c r="Z13" s="129"/>
      <c r="AA13" s="129"/>
      <c r="AB13" s="130"/>
      <c r="AC13" s="129"/>
      <c r="AD13" s="129"/>
      <c r="AE13" s="129"/>
      <c r="AF13" s="129"/>
      <c r="AG13" s="129"/>
    </row>
    <row r="14" spans="1:33" s="126" customFormat="1" ht="21" customHeight="1" x14ac:dyDescent="0.75">
      <c r="D14" s="125"/>
      <c r="G14" s="125"/>
      <c r="H14" s="125"/>
      <c r="J14" s="125"/>
      <c r="M14" s="125"/>
      <c r="O14" s="125"/>
      <c r="P14" s="125" t="s">
        <v>162</v>
      </c>
      <c r="Q14" s="125"/>
      <c r="S14" s="125"/>
      <c r="V14" s="125"/>
      <c r="Z14" s="129"/>
      <c r="AA14" s="129"/>
      <c r="AB14" s="130"/>
      <c r="AC14" s="129"/>
      <c r="AD14" s="129"/>
      <c r="AE14" s="129"/>
      <c r="AF14" s="129"/>
      <c r="AG14" s="129"/>
    </row>
    <row r="15" spans="1:33" s="126" customFormat="1" ht="5.15" customHeight="1" x14ac:dyDescent="0.75">
      <c r="C15" s="125"/>
      <c r="D15" s="125"/>
      <c r="E15" s="125"/>
      <c r="F15" s="125"/>
      <c r="G15" s="125"/>
      <c r="H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Z15" s="129"/>
      <c r="AA15" s="129"/>
      <c r="AB15" s="130"/>
      <c r="AC15" s="129"/>
      <c r="AD15" s="129"/>
      <c r="AE15" s="129"/>
      <c r="AF15" s="129"/>
      <c r="AG15" s="129"/>
    </row>
    <row r="16" spans="1:33" s="126" customFormat="1" ht="20.25" customHeight="1" x14ac:dyDescent="0.75">
      <c r="A16" s="132" t="s">
        <v>146</v>
      </c>
      <c r="C16" s="133"/>
      <c r="D16" s="134">
        <v>1754142204</v>
      </c>
      <c r="E16" s="135"/>
      <c r="F16" s="135"/>
      <c r="G16" s="134">
        <v>-43570340</v>
      </c>
      <c r="H16" s="135"/>
      <c r="I16" s="135"/>
      <c r="J16" s="134">
        <v>175414835</v>
      </c>
      <c r="K16" s="136"/>
      <c r="L16" s="136"/>
      <c r="M16" s="134">
        <v>8846011230</v>
      </c>
      <c r="N16" s="137"/>
      <c r="O16" s="137"/>
      <c r="P16" s="134">
        <v>-59318155</v>
      </c>
      <c r="Q16" s="137"/>
      <c r="R16" s="137"/>
      <c r="S16" s="134">
        <v>10672679774</v>
      </c>
      <c r="T16" s="137"/>
      <c r="U16" s="137"/>
      <c r="V16" s="134">
        <v>93541935</v>
      </c>
      <c r="W16" s="137"/>
      <c r="X16" s="137"/>
      <c r="Y16" s="134">
        <f>SUM(S16:X16)</f>
        <v>10766221709</v>
      </c>
      <c r="Z16" s="129"/>
      <c r="AA16" s="129"/>
      <c r="AB16" s="130"/>
      <c r="AC16" s="129"/>
      <c r="AD16" s="129"/>
      <c r="AE16" s="129"/>
      <c r="AF16" s="129"/>
      <c r="AG16" s="129"/>
    </row>
    <row r="17" spans="1:33" s="126" customFormat="1" ht="20.25" customHeight="1" x14ac:dyDescent="0.75">
      <c r="A17" s="132" t="s">
        <v>116</v>
      </c>
      <c r="B17" s="133">
        <v>23</v>
      </c>
      <c r="C17" s="133"/>
      <c r="D17" s="138">
        <v>0</v>
      </c>
      <c r="E17" s="139"/>
      <c r="F17" s="139"/>
      <c r="G17" s="138">
        <v>0</v>
      </c>
      <c r="H17" s="139"/>
      <c r="I17" s="139"/>
      <c r="J17" s="138">
        <v>0</v>
      </c>
      <c r="K17" s="136"/>
      <c r="L17" s="136"/>
      <c r="M17" s="88">
        <v>-1052485322</v>
      </c>
      <c r="N17" s="137"/>
      <c r="O17" s="137"/>
      <c r="P17" s="28">
        <v>0</v>
      </c>
      <c r="Q17" s="137"/>
      <c r="R17" s="137"/>
      <c r="S17" s="88">
        <f>SUM(D17:P17)</f>
        <v>-1052485322</v>
      </c>
      <c r="T17" s="137"/>
      <c r="U17" s="137"/>
      <c r="V17" s="138">
        <v>0</v>
      </c>
      <c r="W17" s="137"/>
      <c r="X17" s="137"/>
      <c r="Y17" s="88">
        <f>SUM(S17:V17)</f>
        <v>-1052485322</v>
      </c>
      <c r="Z17" s="129"/>
      <c r="AA17" s="129"/>
      <c r="AB17" s="130"/>
      <c r="AC17" s="129"/>
      <c r="AD17" s="129"/>
      <c r="AE17" s="129"/>
      <c r="AF17" s="129"/>
      <c r="AG17" s="129"/>
    </row>
    <row r="18" spans="1:33" s="126" customFormat="1" ht="20.25" customHeight="1" x14ac:dyDescent="0.75">
      <c r="A18" s="132" t="s">
        <v>117</v>
      </c>
      <c r="B18" s="133">
        <v>23</v>
      </c>
      <c r="C18" s="133"/>
      <c r="D18" s="138">
        <v>0</v>
      </c>
      <c r="E18" s="139"/>
      <c r="F18" s="139"/>
      <c r="G18" s="138">
        <v>0</v>
      </c>
      <c r="H18" s="139"/>
      <c r="I18" s="139"/>
      <c r="J18" s="138">
        <v>0</v>
      </c>
      <c r="K18" s="136"/>
      <c r="L18" s="136"/>
      <c r="M18" s="138">
        <v>0</v>
      </c>
      <c r="N18" s="139"/>
      <c r="O18" s="139"/>
      <c r="P18" s="28">
        <v>0</v>
      </c>
      <c r="Q18" s="139"/>
      <c r="R18" s="139"/>
      <c r="S18" s="138">
        <f>SUM(D18:P18)</f>
        <v>0</v>
      </c>
      <c r="T18" s="137"/>
      <c r="U18" s="137"/>
      <c r="V18" s="88">
        <v>-17762536</v>
      </c>
      <c r="W18" s="137"/>
      <c r="X18" s="137"/>
      <c r="Y18" s="88">
        <f>SUM(S18:V18)</f>
        <v>-17762536</v>
      </c>
      <c r="Z18" s="129"/>
      <c r="AA18" s="129"/>
      <c r="AB18" s="130"/>
      <c r="AC18" s="129"/>
      <c r="AD18" s="129"/>
      <c r="AE18" s="129"/>
      <c r="AF18" s="129"/>
      <c r="AG18" s="129"/>
    </row>
    <row r="19" spans="1:33" s="126" customFormat="1" ht="20.25" customHeight="1" x14ac:dyDescent="0.75">
      <c r="A19" s="132" t="s">
        <v>89</v>
      </c>
      <c r="B19" s="133"/>
      <c r="C19" s="133"/>
      <c r="D19" s="138">
        <v>0</v>
      </c>
      <c r="E19" s="139"/>
      <c r="F19" s="139"/>
      <c r="G19" s="138">
        <v>0</v>
      </c>
      <c r="H19" s="139"/>
      <c r="I19" s="139"/>
      <c r="J19" s="138">
        <v>0</v>
      </c>
      <c r="K19" s="140"/>
      <c r="L19" s="140"/>
      <c r="M19" s="88">
        <f>กำไรขาดทุน!F55</f>
        <v>1578673755</v>
      </c>
      <c r="N19" s="141"/>
      <c r="O19" s="141"/>
      <c r="P19" s="28">
        <v>0</v>
      </c>
      <c r="Q19" s="141"/>
      <c r="R19" s="141"/>
      <c r="S19" s="88">
        <f>SUM(D19:P19)</f>
        <v>1578673755</v>
      </c>
      <c r="T19" s="141"/>
      <c r="U19" s="141"/>
      <c r="V19" s="88">
        <f>กำไรขาดทุน!F56</f>
        <v>24390911</v>
      </c>
      <c r="W19" s="141"/>
      <c r="X19" s="137"/>
      <c r="Y19" s="88">
        <f>SUM(S19:V19)</f>
        <v>1603064666</v>
      </c>
      <c r="Z19" s="129"/>
      <c r="AA19" s="129"/>
      <c r="AB19" s="130"/>
      <c r="AC19" s="129"/>
      <c r="AD19" s="129"/>
      <c r="AE19" s="129"/>
      <c r="AF19" s="129"/>
      <c r="AG19" s="129"/>
    </row>
    <row r="20" spans="1:33" s="126" customFormat="1" ht="20.25" customHeight="1" x14ac:dyDescent="0.75">
      <c r="A20" s="132" t="s">
        <v>177</v>
      </c>
      <c r="B20" s="133"/>
      <c r="C20" s="133"/>
      <c r="D20" s="138">
        <v>0</v>
      </c>
      <c r="E20" s="139"/>
      <c r="F20" s="139"/>
      <c r="G20" s="138">
        <v>0</v>
      </c>
      <c r="H20" s="139"/>
      <c r="I20" s="139"/>
      <c r="J20" s="138">
        <v>0</v>
      </c>
      <c r="K20" s="140"/>
      <c r="L20" s="140"/>
      <c r="M20" s="88">
        <v>3781053</v>
      </c>
      <c r="N20" s="141"/>
      <c r="O20" s="141"/>
      <c r="P20" s="88">
        <v>12592443</v>
      </c>
      <c r="Q20" s="141"/>
      <c r="R20" s="141"/>
      <c r="S20" s="88">
        <f>SUM(D20:P20)</f>
        <v>16373496</v>
      </c>
      <c r="T20" s="141"/>
      <c r="U20" s="141"/>
      <c r="V20" s="88">
        <v>-327972</v>
      </c>
      <c r="W20" s="141"/>
      <c r="X20" s="137"/>
      <c r="Y20" s="88">
        <f>SUM(S20:V20)</f>
        <v>16045524</v>
      </c>
      <c r="Z20" s="129"/>
      <c r="AA20" s="129"/>
      <c r="AB20" s="130"/>
      <c r="AC20" s="129"/>
      <c r="AD20" s="129"/>
      <c r="AE20" s="129"/>
      <c r="AF20" s="129"/>
      <c r="AG20" s="129"/>
    </row>
    <row r="21" spans="1:33" s="132" customFormat="1" ht="20.25" customHeight="1" thickBot="1" x14ac:dyDescent="0.8">
      <c r="A21" s="126" t="s">
        <v>147</v>
      </c>
      <c r="B21" s="126"/>
      <c r="C21" s="133"/>
      <c r="D21" s="142">
        <f>SUM(D16:D20)</f>
        <v>1754142204</v>
      </c>
      <c r="E21" s="135"/>
      <c r="F21" s="135"/>
      <c r="G21" s="142">
        <f>SUM(G16:G20)</f>
        <v>-43570340</v>
      </c>
      <c r="H21" s="135"/>
      <c r="I21" s="135"/>
      <c r="J21" s="142">
        <f>SUM(J16:J20)</f>
        <v>175414835</v>
      </c>
      <c r="K21" s="136"/>
      <c r="L21" s="136"/>
      <c r="M21" s="142">
        <f>SUM(M16:M20)</f>
        <v>9375980716</v>
      </c>
      <c r="N21" s="137"/>
      <c r="O21" s="137"/>
      <c r="P21" s="142">
        <f>SUM(P16:P20)</f>
        <v>-46725712</v>
      </c>
      <c r="Q21" s="137"/>
      <c r="R21" s="137"/>
      <c r="S21" s="142">
        <f>SUM(S16:S20)</f>
        <v>11215241703</v>
      </c>
      <c r="T21" s="137"/>
      <c r="U21" s="137"/>
      <c r="V21" s="142">
        <f>SUM(V16:V20)</f>
        <v>99842338</v>
      </c>
      <c r="W21" s="137"/>
      <c r="X21" s="137"/>
      <c r="Y21" s="142">
        <f>SUM(Y16:Y20)</f>
        <v>11315084041</v>
      </c>
    </row>
    <row r="22" spans="1:33" s="132" customFormat="1" ht="18" thickTop="1" x14ac:dyDescent="0.75">
      <c r="A22" s="126"/>
      <c r="B22" s="126"/>
      <c r="C22" s="133"/>
      <c r="D22" s="134"/>
      <c r="E22" s="135"/>
      <c r="F22" s="135"/>
      <c r="G22" s="134"/>
      <c r="H22" s="135"/>
      <c r="I22" s="135"/>
      <c r="J22" s="134"/>
      <c r="K22" s="136"/>
      <c r="L22" s="136"/>
      <c r="M22" s="134"/>
      <c r="N22" s="137"/>
      <c r="O22" s="137"/>
      <c r="P22" s="137"/>
      <c r="Q22" s="137"/>
      <c r="R22" s="137"/>
      <c r="S22" s="134"/>
      <c r="T22" s="137"/>
      <c r="U22" s="137"/>
      <c r="V22" s="134"/>
      <c r="W22" s="137"/>
      <c r="X22" s="137"/>
      <c r="Y22" s="134"/>
    </row>
    <row r="23" spans="1:33" s="126" customFormat="1" ht="20.25" customHeight="1" x14ac:dyDescent="0.75">
      <c r="A23" s="132" t="s">
        <v>168</v>
      </c>
      <c r="C23" s="133"/>
      <c r="D23" s="134">
        <f>D21</f>
        <v>1754142204</v>
      </c>
      <c r="E23" s="135"/>
      <c r="F23" s="135"/>
      <c r="G23" s="134">
        <f>G21</f>
        <v>-43570340</v>
      </c>
      <c r="H23" s="135"/>
      <c r="I23" s="135"/>
      <c r="J23" s="134">
        <f>J21</f>
        <v>175414835</v>
      </c>
      <c r="K23" s="136"/>
      <c r="L23" s="136"/>
      <c r="M23" s="134">
        <f>M21</f>
        <v>9375980716</v>
      </c>
      <c r="N23" s="137"/>
      <c r="O23" s="137"/>
      <c r="P23" s="134">
        <f>P21</f>
        <v>-46725712</v>
      </c>
      <c r="Q23" s="137"/>
      <c r="R23" s="137"/>
      <c r="S23" s="134">
        <f>S21</f>
        <v>11215241703</v>
      </c>
      <c r="T23" s="137"/>
      <c r="U23" s="137"/>
      <c r="V23" s="134">
        <f>V21</f>
        <v>99842338</v>
      </c>
      <c r="W23" s="137"/>
      <c r="X23" s="137"/>
      <c r="Y23" s="134">
        <f>SUM(S23:X23)</f>
        <v>11315084041</v>
      </c>
      <c r="Z23" s="129"/>
      <c r="AA23" s="129"/>
      <c r="AB23" s="130"/>
      <c r="AC23" s="129"/>
      <c r="AD23" s="129"/>
      <c r="AE23" s="129"/>
      <c r="AF23" s="129"/>
      <c r="AG23" s="129"/>
    </row>
    <row r="24" spans="1:33" s="126" customFormat="1" ht="20.25" customHeight="1" x14ac:dyDescent="0.75">
      <c r="A24" s="132" t="s">
        <v>116</v>
      </c>
      <c r="B24" s="133">
        <v>23</v>
      </c>
      <c r="C24" s="133"/>
      <c r="D24" s="138">
        <v>0</v>
      </c>
      <c r="E24" s="139"/>
      <c r="F24" s="139"/>
      <c r="G24" s="138">
        <v>0</v>
      </c>
      <c r="H24" s="139"/>
      <c r="I24" s="139"/>
      <c r="J24" s="138">
        <v>0</v>
      </c>
      <c r="K24" s="136"/>
      <c r="L24" s="136"/>
      <c r="M24" s="88">
        <f>ROUND(-584714068*1.7,0)</f>
        <v>-994013916</v>
      </c>
      <c r="N24" s="137"/>
      <c r="O24" s="137"/>
      <c r="P24" s="28">
        <v>0</v>
      </c>
      <c r="Q24" s="137"/>
      <c r="R24" s="137"/>
      <c r="S24" s="88">
        <f>SUM(D24:P24)</f>
        <v>-994013916</v>
      </c>
      <c r="T24" s="137"/>
      <c r="U24" s="137"/>
      <c r="V24" s="138">
        <v>0</v>
      </c>
      <c r="W24" s="137"/>
      <c r="X24" s="137"/>
      <c r="Y24" s="88">
        <f>SUM(S24:V24)</f>
        <v>-994013916</v>
      </c>
      <c r="Z24" s="129"/>
      <c r="AA24" s="129"/>
      <c r="AB24" s="130"/>
      <c r="AC24" s="129"/>
      <c r="AD24" s="129"/>
      <c r="AE24" s="129"/>
      <c r="AF24" s="129"/>
      <c r="AG24" s="129"/>
    </row>
    <row r="25" spans="1:33" s="126" customFormat="1" ht="20.25" customHeight="1" x14ac:dyDescent="0.75">
      <c r="A25" s="132" t="s">
        <v>117</v>
      </c>
      <c r="B25" s="133">
        <v>23</v>
      </c>
      <c r="C25" s="133"/>
      <c r="D25" s="138">
        <v>0</v>
      </c>
      <c r="E25" s="139"/>
      <c r="F25" s="139"/>
      <c r="G25" s="138">
        <v>0</v>
      </c>
      <c r="H25" s="139"/>
      <c r="I25" s="139"/>
      <c r="J25" s="138">
        <v>0</v>
      </c>
      <c r="K25" s="136"/>
      <c r="L25" s="136"/>
      <c r="M25" s="138">
        <v>0</v>
      </c>
      <c r="N25" s="139"/>
      <c r="O25" s="139"/>
      <c r="P25" s="28">
        <v>0</v>
      </c>
      <c r="Q25" s="139"/>
      <c r="R25" s="139"/>
      <c r="S25" s="138">
        <f>SUM(D25:P25)</f>
        <v>0</v>
      </c>
      <c r="T25" s="137"/>
      <c r="U25" s="137"/>
      <c r="V25" s="88">
        <v>-24193870</v>
      </c>
      <c r="W25" s="137"/>
      <c r="X25" s="137"/>
      <c r="Y25" s="88">
        <f>SUM(S25:V25)</f>
        <v>-24193870</v>
      </c>
      <c r="Z25" s="129"/>
      <c r="AA25" s="129"/>
      <c r="AB25" s="130"/>
      <c r="AC25" s="129"/>
      <c r="AD25" s="129"/>
      <c r="AE25" s="129"/>
      <c r="AF25" s="129"/>
      <c r="AG25" s="129"/>
    </row>
    <row r="26" spans="1:33" s="126" customFormat="1" ht="20.25" customHeight="1" x14ac:dyDescent="0.75">
      <c r="A26" s="132" t="s">
        <v>89</v>
      </c>
      <c r="B26" s="133"/>
      <c r="C26" s="133"/>
      <c r="D26" s="138">
        <v>0</v>
      </c>
      <c r="E26" s="139"/>
      <c r="F26" s="139"/>
      <c r="G26" s="138">
        <v>0</v>
      </c>
      <c r="H26" s="139"/>
      <c r="I26" s="139"/>
      <c r="J26" s="138">
        <v>0</v>
      </c>
      <c r="K26" s="141"/>
      <c r="L26" s="141"/>
      <c r="M26" s="88">
        <f>กำไรขาดทุน!D55</f>
        <v>833765385</v>
      </c>
      <c r="N26" s="141"/>
      <c r="O26" s="141"/>
      <c r="P26" s="28">
        <v>0</v>
      </c>
      <c r="Q26" s="141"/>
      <c r="R26" s="141"/>
      <c r="S26" s="88">
        <f>SUM(D26:P26)</f>
        <v>833765385</v>
      </c>
      <c r="T26" s="141"/>
      <c r="U26" s="141"/>
      <c r="V26" s="88">
        <f>กำไรขาดทุน!D56</f>
        <v>23046329</v>
      </c>
      <c r="W26" s="141"/>
      <c r="X26" s="137"/>
      <c r="Y26" s="88">
        <f>SUM(S26:V26)</f>
        <v>856811714</v>
      </c>
      <c r="Z26" s="129"/>
      <c r="AA26" s="129"/>
      <c r="AB26" s="130"/>
      <c r="AC26" s="129"/>
      <c r="AD26" s="129"/>
      <c r="AE26" s="129"/>
      <c r="AF26" s="129"/>
      <c r="AG26" s="129"/>
    </row>
    <row r="27" spans="1:33" s="126" customFormat="1" ht="20.25" customHeight="1" x14ac:dyDescent="0.75">
      <c r="A27" s="132" t="s">
        <v>177</v>
      </c>
      <c r="B27" s="133"/>
      <c r="C27" s="133"/>
      <c r="D27" s="138">
        <v>0</v>
      </c>
      <c r="E27" s="139"/>
      <c r="F27" s="139"/>
      <c r="G27" s="138">
        <v>0</v>
      </c>
      <c r="H27" s="139"/>
      <c r="I27" s="139"/>
      <c r="J27" s="138">
        <v>0</v>
      </c>
      <c r="K27" s="140"/>
      <c r="L27" s="140"/>
      <c r="M27" s="88">
        <v>4959809</v>
      </c>
      <c r="N27" s="141"/>
      <c r="O27" s="141"/>
      <c r="P27" s="88">
        <f>+กำไรขาดทุน!D44</f>
        <v>5373560</v>
      </c>
      <c r="Q27" s="141"/>
      <c r="R27" s="141"/>
      <c r="S27" s="88">
        <f>SUM(D27:P27)</f>
        <v>10333369</v>
      </c>
      <c r="T27" s="141"/>
      <c r="U27" s="141"/>
      <c r="V27" s="88">
        <v>-168218</v>
      </c>
      <c r="W27" s="141"/>
      <c r="X27" s="137"/>
      <c r="Y27" s="88">
        <f>SUM(S27:V27)</f>
        <v>10165151</v>
      </c>
      <c r="Z27" s="129"/>
      <c r="AA27" s="129"/>
      <c r="AB27" s="130"/>
      <c r="AC27" s="129"/>
      <c r="AD27" s="129"/>
      <c r="AE27" s="129"/>
      <c r="AF27" s="129"/>
      <c r="AG27" s="129"/>
    </row>
    <row r="28" spans="1:33" s="126" customFormat="1" ht="20.25" customHeight="1" thickBot="1" x14ac:dyDescent="0.8">
      <c r="A28" s="126" t="s">
        <v>169</v>
      </c>
      <c r="C28" s="133"/>
      <c r="D28" s="142">
        <f>SUM(D23:D27)</f>
        <v>1754142204</v>
      </c>
      <c r="E28" s="135"/>
      <c r="F28" s="135"/>
      <c r="G28" s="142">
        <f>SUM(G23:G27)</f>
        <v>-43570340</v>
      </c>
      <c r="H28" s="135"/>
      <c r="I28" s="135"/>
      <c r="J28" s="142">
        <f>SUM(J23:J27)</f>
        <v>175414835</v>
      </c>
      <c r="K28" s="136"/>
      <c r="L28" s="136"/>
      <c r="M28" s="142">
        <f>SUM(M23:M27)</f>
        <v>9220691994</v>
      </c>
      <c r="N28" s="137"/>
      <c r="O28" s="137"/>
      <c r="P28" s="142">
        <f>SUM(P23:P27)</f>
        <v>-41352152</v>
      </c>
      <c r="Q28" s="137"/>
      <c r="R28" s="137"/>
      <c r="S28" s="142">
        <f>SUM(S23:S27)</f>
        <v>11065326541</v>
      </c>
      <c r="T28" s="137"/>
      <c r="U28" s="137"/>
      <c r="V28" s="142">
        <f>SUM(V23:V27)</f>
        <v>98526579</v>
      </c>
      <c r="W28" s="137"/>
      <c r="X28" s="137"/>
      <c r="Y28" s="142">
        <f>SUM(Y23:Y27)</f>
        <v>11163853120</v>
      </c>
      <c r="Z28" s="129"/>
      <c r="AA28" s="129"/>
      <c r="AB28" s="130"/>
      <c r="AC28" s="129"/>
      <c r="AD28" s="129"/>
      <c r="AE28" s="129"/>
      <c r="AF28" s="129"/>
      <c r="AG28" s="129"/>
    </row>
    <row r="29" spans="1:33" s="132" customFormat="1" ht="20.25" customHeight="1" thickTop="1" x14ac:dyDescent="0.75"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</row>
    <row r="30" spans="1:33" s="132" customFormat="1" ht="20.25" customHeight="1" x14ac:dyDescent="0.75">
      <c r="A30" s="143" t="s">
        <v>82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</row>
    <row r="31" spans="1:33" s="144" customFormat="1" ht="20.25" customHeight="1" x14ac:dyDescent="0.75">
      <c r="J31" s="145"/>
      <c r="M31" s="146"/>
      <c r="P31" s="146"/>
      <c r="S31" s="146"/>
      <c r="V31" s="146"/>
      <c r="Y31" s="146"/>
    </row>
    <row r="32" spans="1:33" s="144" customFormat="1" ht="20.25" customHeight="1" x14ac:dyDescent="0.75">
      <c r="B32" s="147"/>
      <c r="C32" s="147"/>
      <c r="J32" s="145"/>
    </row>
    <row r="33" spans="4:25" s="144" customFormat="1" ht="20.25" customHeight="1" x14ac:dyDescent="0.75">
      <c r="J33" s="145"/>
    </row>
    <row r="34" spans="4:25" s="144" customFormat="1" ht="20.25" customHeight="1" x14ac:dyDescent="0.75">
      <c r="J34" s="145"/>
    </row>
    <row r="35" spans="4:25" s="144" customFormat="1" ht="20.25" customHeight="1" x14ac:dyDescent="0.75">
      <c r="J35" s="145"/>
    </row>
    <row r="36" spans="4:25" ht="24" customHeight="1" x14ac:dyDescent="0.75">
      <c r="J36" s="149"/>
    </row>
    <row r="37" spans="4:25" ht="24" customHeight="1" x14ac:dyDescent="0.75">
      <c r="J37" s="149"/>
    </row>
    <row r="38" spans="4:25" ht="24" customHeight="1" x14ac:dyDescent="0.75">
      <c r="J38" s="149"/>
    </row>
    <row r="39" spans="4:25" ht="24" customHeight="1" x14ac:dyDescent="0.75">
      <c r="J39" s="149"/>
    </row>
    <row r="40" spans="4:25" ht="24" customHeight="1" x14ac:dyDescent="0.75">
      <c r="J40" s="149"/>
    </row>
    <row r="41" spans="4:25" ht="24" customHeight="1" x14ac:dyDescent="0.75">
      <c r="J41" s="149"/>
    </row>
    <row r="42" spans="4:25" ht="24" customHeight="1" x14ac:dyDescent="0.75">
      <c r="J42" s="149"/>
    </row>
    <row r="43" spans="4:25" ht="24" customHeight="1" x14ac:dyDescent="0.75"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4:25" ht="24" customHeight="1" x14ac:dyDescent="0.75"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4:25" ht="24" customHeight="1" x14ac:dyDescent="0.75"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4:25" ht="24" customHeight="1" x14ac:dyDescent="0.75"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4:25" ht="24" customHeight="1" x14ac:dyDescent="0.75"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4:25" ht="24" customHeight="1" x14ac:dyDescent="0.75"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4:25" ht="24" customHeight="1" x14ac:dyDescent="0.75"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4:25" ht="24" customHeight="1" x14ac:dyDescent="0.75"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4:25" ht="24" customHeight="1" x14ac:dyDescent="0.75"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4:25" ht="24" customHeight="1" x14ac:dyDescent="0.75"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4:25" ht="24" customHeight="1" x14ac:dyDescent="0.75"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</row>
    <row r="54" spans="4:25" ht="24" customHeight="1" x14ac:dyDescent="0.75"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</row>
    <row r="55" spans="4:25" ht="24" customHeight="1" x14ac:dyDescent="0.75"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</row>
    <row r="56" spans="4:25" ht="24" customHeight="1" x14ac:dyDescent="0.75"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</row>
    <row r="57" spans="4:25" ht="24" customHeight="1" x14ac:dyDescent="0.75"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</row>
    <row r="58" spans="4:25" ht="24" customHeight="1" x14ac:dyDescent="0.75"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</row>
    <row r="59" spans="4:25" ht="24" customHeight="1" x14ac:dyDescent="0.75"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</row>
    <row r="60" spans="4:25" ht="24" customHeight="1" x14ac:dyDescent="0.75"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</row>
    <row r="61" spans="4:25" ht="24" customHeight="1" x14ac:dyDescent="0.75">
      <c r="J61" s="149"/>
    </row>
    <row r="62" spans="4:25" ht="24" customHeight="1" x14ac:dyDescent="0.75">
      <c r="J62" s="149"/>
    </row>
    <row r="63" spans="4:25" ht="24" customHeight="1" x14ac:dyDescent="0.75">
      <c r="J63" s="149"/>
    </row>
    <row r="64" spans="4:25" ht="24" customHeight="1" x14ac:dyDescent="0.75">
      <c r="J64" s="149"/>
    </row>
    <row r="65" spans="10:10" ht="24" customHeight="1" x14ac:dyDescent="0.75">
      <c r="J65" s="149"/>
    </row>
    <row r="66" spans="10:10" ht="24" customHeight="1" x14ac:dyDescent="0.75">
      <c r="J66" s="149"/>
    </row>
  </sheetData>
  <mergeCells count="9">
    <mergeCell ref="S9:T9"/>
    <mergeCell ref="D7:Q7"/>
    <mergeCell ref="I8:M8"/>
    <mergeCell ref="S8:T8"/>
    <mergeCell ref="A1:Y1"/>
    <mergeCell ref="A2:Y2"/>
    <mergeCell ref="A3:Y3"/>
    <mergeCell ref="A4:Y4"/>
    <mergeCell ref="A5:Y5"/>
  </mergeCells>
  <phoneticPr fontId="11" type="noConversion"/>
  <pageMargins left="0.6" right="0.2" top="0.8" bottom="0.33" header="0.5" footer="0.2"/>
  <pageSetup paperSize="9" scale="9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R54"/>
  <sheetViews>
    <sheetView topLeftCell="A29" zoomScale="90" zoomScaleNormal="90" zoomScaleSheetLayoutView="100" workbookViewId="0">
      <selection activeCell="A25" sqref="A25"/>
    </sheetView>
  </sheetViews>
  <sheetFormatPr defaultColWidth="9.09765625" defaultRowHeight="24" customHeight="1" x14ac:dyDescent="0.75"/>
  <cols>
    <col min="1" max="1" width="49.3984375" style="4" customWidth="1"/>
    <col min="2" max="2" width="12.796875" style="4" customWidth="1"/>
    <col min="3" max="3" width="3.5" style="4" customWidth="1"/>
    <col min="4" max="4" width="14" style="4" customWidth="1"/>
    <col min="5" max="6" width="1.3984375" style="4" customWidth="1"/>
    <col min="7" max="7" width="14" style="4" customWidth="1"/>
    <col min="8" max="9" width="1.3984375" style="4" customWidth="1"/>
    <col min="10" max="10" width="14" style="4" customWidth="1"/>
    <col min="11" max="12" width="1.3984375" style="4" customWidth="1"/>
    <col min="13" max="13" width="15.296875" style="4" bestFit="1" customWidth="1"/>
    <col min="14" max="15" width="1.3984375" style="4" customWidth="1"/>
    <col min="16" max="16" width="15.296875" style="4" bestFit="1" customWidth="1"/>
    <col min="17" max="18" width="9.09765625" style="4" bestFit="1" customWidth="1"/>
    <col min="19" max="16384" width="9.09765625" style="4"/>
  </cols>
  <sheetData>
    <row r="1" spans="1:16" s="32" customFormat="1" ht="24" customHeight="1" x14ac:dyDescent="0.75">
      <c r="A1" s="150" t="s">
        <v>28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1:16" s="32" customFormat="1" ht="24" customHeight="1" x14ac:dyDescent="0.75">
      <c r="A2" s="150" t="s">
        <v>71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16" s="32" customFormat="1" ht="24" customHeight="1" x14ac:dyDescent="0.75">
      <c r="A3" s="150" t="s">
        <v>33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</row>
    <row r="4" spans="1:16" s="32" customFormat="1" ht="24" customHeight="1" x14ac:dyDescent="0.75">
      <c r="A4" s="150" t="s">
        <v>167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</row>
    <row r="5" spans="1:16" ht="24" customHeight="1" x14ac:dyDescent="0.75">
      <c r="A5" s="151" t="s">
        <v>83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</row>
    <row r="6" spans="1:16" ht="6" customHeight="1" x14ac:dyDescent="0.7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 s="3" customFormat="1" ht="24" customHeight="1" x14ac:dyDescent="0.75">
      <c r="B7" s="39" t="s">
        <v>37</v>
      </c>
      <c r="C7" s="39"/>
      <c r="D7" s="36" t="s">
        <v>50</v>
      </c>
      <c r="E7" s="36"/>
      <c r="G7" s="36" t="s">
        <v>30</v>
      </c>
      <c r="I7" s="36"/>
      <c r="J7" s="164" t="s">
        <v>10</v>
      </c>
      <c r="K7" s="164"/>
      <c r="L7" s="164"/>
      <c r="M7" s="164"/>
      <c r="N7" s="164"/>
      <c r="P7" s="36" t="s">
        <v>23</v>
      </c>
    </row>
    <row r="8" spans="1:16" s="3" customFormat="1" ht="24" customHeight="1" x14ac:dyDescent="0.75">
      <c r="D8" s="36" t="s">
        <v>49</v>
      </c>
      <c r="E8" s="36"/>
      <c r="G8" s="36" t="s">
        <v>31</v>
      </c>
      <c r="J8" s="36" t="s">
        <v>11</v>
      </c>
      <c r="L8" s="36"/>
      <c r="M8" s="36" t="s">
        <v>36</v>
      </c>
      <c r="N8" s="36"/>
      <c r="P8" s="36" t="s">
        <v>67</v>
      </c>
    </row>
    <row r="9" spans="1:16" s="3" customFormat="1" ht="24" customHeight="1" x14ac:dyDescent="0.75">
      <c r="E9" s="36"/>
      <c r="J9" s="36" t="s">
        <v>44</v>
      </c>
      <c r="L9" s="36"/>
      <c r="N9" s="36"/>
      <c r="O9" s="36"/>
    </row>
    <row r="10" spans="1:16" s="3" customFormat="1" ht="6" customHeight="1" x14ac:dyDescent="0.75"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6" ht="24" customHeight="1" x14ac:dyDescent="0.75">
      <c r="A11" s="38" t="s">
        <v>146</v>
      </c>
      <c r="B11" s="3"/>
      <c r="C11" s="3"/>
      <c r="D11" s="22">
        <v>1754142204</v>
      </c>
      <c r="E11" s="22"/>
      <c r="F11" s="22"/>
      <c r="G11" s="22">
        <v>-43570340</v>
      </c>
      <c r="H11" s="22"/>
      <c r="I11" s="22"/>
      <c r="J11" s="22">
        <v>175414835</v>
      </c>
      <c r="K11" s="22"/>
      <c r="L11" s="22"/>
      <c r="M11" s="22">
        <v>8872359224</v>
      </c>
      <c r="N11" s="77"/>
      <c r="O11" s="77"/>
      <c r="P11" s="55">
        <f>SUM(D11:O11)</f>
        <v>10758345923</v>
      </c>
    </row>
    <row r="12" spans="1:16" ht="24" customHeight="1" x14ac:dyDescent="0.75">
      <c r="A12" s="38" t="s">
        <v>116</v>
      </c>
      <c r="B12" s="41">
        <v>23</v>
      </c>
      <c r="C12" s="41"/>
      <c r="D12" s="28">
        <v>0</v>
      </c>
      <c r="E12" s="84"/>
      <c r="F12" s="84"/>
      <c r="G12" s="28">
        <v>0</v>
      </c>
      <c r="H12" s="85"/>
      <c r="I12" s="85"/>
      <c r="J12" s="28">
        <v>0</v>
      </c>
      <c r="K12" s="22"/>
      <c r="L12" s="22"/>
      <c r="M12" s="55">
        <v>-1052485322</v>
      </c>
      <c r="N12" s="77"/>
      <c r="O12" s="77"/>
      <c r="P12" s="55">
        <f>SUM(D12:M12)</f>
        <v>-1052485322</v>
      </c>
    </row>
    <row r="13" spans="1:16" ht="24" customHeight="1" x14ac:dyDescent="0.75">
      <c r="A13" s="38" t="s">
        <v>89</v>
      </c>
      <c r="D13" s="28">
        <v>0</v>
      </c>
      <c r="E13" s="85"/>
      <c r="F13" s="85"/>
      <c r="G13" s="28">
        <v>0</v>
      </c>
      <c r="H13" s="85"/>
      <c r="I13" s="85"/>
      <c r="J13" s="28">
        <v>0</v>
      </c>
      <c r="K13" s="22"/>
      <c r="L13" s="22"/>
      <c r="M13" s="55">
        <f>กำไรขาดทุน!J27</f>
        <v>1451396486</v>
      </c>
      <c r="N13" s="77"/>
      <c r="O13" s="77"/>
      <c r="P13" s="55">
        <f>SUM(D13:M13)</f>
        <v>1451396486</v>
      </c>
    </row>
    <row r="14" spans="1:16" ht="24" customHeight="1" x14ac:dyDescent="0.75">
      <c r="A14" s="38" t="s">
        <v>179</v>
      </c>
      <c r="D14" s="28">
        <v>0</v>
      </c>
      <c r="E14" s="85"/>
      <c r="F14" s="85"/>
      <c r="G14" s="28">
        <v>0</v>
      </c>
      <c r="H14" s="85"/>
      <c r="I14" s="85"/>
      <c r="J14" s="28">
        <v>0</v>
      </c>
      <c r="K14" s="22"/>
      <c r="L14" s="22"/>
      <c r="M14" s="55">
        <f>กำไรขาดทุน!J51</f>
        <v>-101606</v>
      </c>
      <c r="N14" s="77"/>
      <c r="O14" s="77"/>
      <c r="P14" s="55">
        <f>SUM(D14:M14)</f>
        <v>-101606</v>
      </c>
    </row>
    <row r="15" spans="1:16" ht="24" customHeight="1" thickBot="1" x14ac:dyDescent="0.8">
      <c r="A15" s="42" t="s">
        <v>147</v>
      </c>
      <c r="B15" s="3"/>
      <c r="C15" s="3"/>
      <c r="D15" s="87">
        <f>SUM(D11:D14)</f>
        <v>1754142204</v>
      </c>
      <c r="E15" s="22"/>
      <c r="F15" s="22"/>
      <c r="G15" s="87">
        <f>SUM(G11:G14)</f>
        <v>-43570340</v>
      </c>
      <c r="H15" s="22"/>
      <c r="I15" s="22"/>
      <c r="J15" s="87">
        <f>SUM(J11:J14)</f>
        <v>175414835</v>
      </c>
      <c r="K15" s="22"/>
      <c r="L15" s="22"/>
      <c r="M15" s="87">
        <f>SUM(M11:M14)</f>
        <v>9271168782</v>
      </c>
      <c r="N15" s="77"/>
      <c r="O15" s="77"/>
      <c r="P15" s="87">
        <f>SUM(P11:P14)</f>
        <v>11157155481</v>
      </c>
    </row>
    <row r="16" spans="1:16" ht="24" customHeight="1" thickTop="1" x14ac:dyDescent="0.75">
      <c r="D16" s="1"/>
      <c r="E16" s="1"/>
      <c r="F16" s="1"/>
      <c r="G16" s="1"/>
      <c r="H16" s="1"/>
      <c r="I16" s="1"/>
      <c r="J16" s="1"/>
      <c r="K16" s="22"/>
      <c r="L16" s="1"/>
      <c r="M16" s="5"/>
      <c r="N16" s="77"/>
      <c r="O16" s="77"/>
      <c r="P16" s="5"/>
    </row>
    <row r="17" spans="1:16" ht="24" customHeight="1" x14ac:dyDescent="0.75">
      <c r="A17" s="38" t="s">
        <v>168</v>
      </c>
      <c r="B17" s="3"/>
      <c r="C17" s="3"/>
      <c r="D17" s="22">
        <f>D15</f>
        <v>1754142204</v>
      </c>
      <c r="E17" s="22"/>
      <c r="F17" s="22"/>
      <c r="G17" s="22">
        <f>G15</f>
        <v>-43570340</v>
      </c>
      <c r="H17" s="22"/>
      <c r="I17" s="22"/>
      <c r="J17" s="22">
        <f>J15</f>
        <v>175414835</v>
      </c>
      <c r="K17" s="22"/>
      <c r="L17" s="22"/>
      <c r="M17" s="22">
        <f>M15</f>
        <v>9271168782</v>
      </c>
      <c r="N17" s="77"/>
      <c r="O17" s="77"/>
      <c r="P17" s="55">
        <f>SUM(D17:O17)</f>
        <v>11157155481</v>
      </c>
    </row>
    <row r="18" spans="1:16" ht="24" customHeight="1" x14ac:dyDescent="0.75">
      <c r="A18" s="38" t="s">
        <v>116</v>
      </c>
      <c r="B18" s="41">
        <v>23</v>
      </c>
      <c r="C18" s="41"/>
      <c r="D18" s="28">
        <v>0</v>
      </c>
      <c r="E18" s="84"/>
      <c r="F18" s="84"/>
      <c r="G18" s="28">
        <v>0</v>
      </c>
      <c r="H18" s="85"/>
      <c r="I18" s="85"/>
      <c r="J18" s="28">
        <v>0</v>
      </c>
      <c r="K18" s="22"/>
      <c r="L18" s="22"/>
      <c r="M18" s="55">
        <f>ROUND(-584714068*1.7,0)</f>
        <v>-994013916</v>
      </c>
      <c r="N18" s="77"/>
      <c r="O18" s="77"/>
      <c r="P18" s="55">
        <f>SUM(D18:M18)</f>
        <v>-994013916</v>
      </c>
    </row>
    <row r="19" spans="1:16" ht="24" customHeight="1" x14ac:dyDescent="0.75">
      <c r="A19" s="38" t="s">
        <v>89</v>
      </c>
      <c r="D19" s="28">
        <v>0</v>
      </c>
      <c r="E19" s="85"/>
      <c r="F19" s="85"/>
      <c r="G19" s="28">
        <v>0</v>
      </c>
      <c r="H19" s="85"/>
      <c r="I19" s="85"/>
      <c r="J19" s="28">
        <v>0</v>
      </c>
      <c r="K19" s="22"/>
      <c r="L19" s="22"/>
      <c r="M19" s="55">
        <f>กำไรขาดทุน!H27</f>
        <v>855024202</v>
      </c>
      <c r="N19" s="77"/>
      <c r="O19" s="77"/>
      <c r="P19" s="55">
        <f>SUM(D19:M19)</f>
        <v>855024202</v>
      </c>
    </row>
    <row r="20" spans="1:16" ht="24" customHeight="1" x14ac:dyDescent="0.75">
      <c r="A20" s="38" t="s">
        <v>178</v>
      </c>
      <c r="D20" s="28">
        <v>0</v>
      </c>
      <c r="E20" s="85"/>
      <c r="F20" s="85"/>
      <c r="G20" s="28">
        <v>0</v>
      </c>
      <c r="H20" s="85"/>
      <c r="I20" s="85"/>
      <c r="J20" s="28">
        <v>0</v>
      </c>
      <c r="K20" s="22"/>
      <c r="L20" s="22"/>
      <c r="M20" s="55">
        <f>กำไรขาดทุน!H51</f>
        <v>5451944</v>
      </c>
      <c r="N20" s="77"/>
      <c r="O20" s="77"/>
      <c r="P20" s="55">
        <f>SUM(D20:M20)</f>
        <v>5451944</v>
      </c>
    </row>
    <row r="21" spans="1:16" ht="24" customHeight="1" thickBot="1" x14ac:dyDescent="0.8">
      <c r="A21" s="42" t="s">
        <v>169</v>
      </c>
      <c r="B21" s="3"/>
      <c r="C21" s="3"/>
      <c r="D21" s="87">
        <f>SUM(D17:D20)</f>
        <v>1754142204</v>
      </c>
      <c r="E21" s="22"/>
      <c r="F21" s="22"/>
      <c r="G21" s="87">
        <f>SUM(G17:G20)</f>
        <v>-43570340</v>
      </c>
      <c r="H21" s="22"/>
      <c r="I21" s="22"/>
      <c r="J21" s="87">
        <f>SUM(J17:J20)</f>
        <v>175414835</v>
      </c>
      <c r="K21" s="22"/>
      <c r="L21" s="22"/>
      <c r="M21" s="87">
        <f>SUM(M17:M20)</f>
        <v>9137631012</v>
      </c>
      <c r="N21" s="77"/>
      <c r="O21" s="77"/>
      <c r="P21" s="87">
        <f>SUM(P17:P20)</f>
        <v>11023617711</v>
      </c>
    </row>
    <row r="22" spans="1:16" ht="24" customHeight="1" thickTop="1" x14ac:dyDescent="0.75">
      <c r="D22" s="1"/>
      <c r="E22" s="1"/>
      <c r="F22" s="1"/>
      <c r="G22" s="1"/>
      <c r="H22" s="1"/>
      <c r="I22" s="1"/>
      <c r="J22" s="1"/>
      <c r="K22" s="1"/>
      <c r="L22" s="1"/>
      <c r="M22" s="59">
        <f>M21-'งบดุล 2'!G54</f>
        <v>0</v>
      </c>
      <c r="N22" s="59"/>
      <c r="O22" s="59"/>
      <c r="P22" s="59">
        <f>P21-'งบดุล 2'!G58</f>
        <v>0</v>
      </c>
    </row>
    <row r="23" spans="1:16" ht="24" customHeight="1" x14ac:dyDescent="0.75"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24" customHeight="1" x14ac:dyDescent="0.75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24" customHeight="1" x14ac:dyDescent="0.75">
      <c r="A25" s="67" t="s">
        <v>82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39" spans="4:18" ht="24" customHeight="1" x14ac:dyDescent="0.75"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</row>
    <row r="40" spans="4:18" ht="24" customHeight="1" x14ac:dyDescent="0.75"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</row>
    <row r="41" spans="4:18" ht="24" customHeight="1" x14ac:dyDescent="0.75"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</row>
    <row r="42" spans="4:18" ht="24" customHeight="1" x14ac:dyDescent="0.75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</row>
    <row r="43" spans="4:18" ht="24" customHeight="1" x14ac:dyDescent="0.75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</row>
    <row r="44" spans="4:18" ht="24" customHeight="1" x14ac:dyDescent="0.75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4:18" ht="24" customHeight="1" x14ac:dyDescent="0.7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</row>
    <row r="46" spans="4:18" ht="24" customHeight="1" x14ac:dyDescent="0.75"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</row>
    <row r="47" spans="4:18" ht="24" customHeight="1" x14ac:dyDescent="0.75"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</row>
    <row r="48" spans="4:18" ht="24" customHeight="1" x14ac:dyDescent="0.75"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4:18" ht="24" customHeight="1" x14ac:dyDescent="0.75"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4:18" ht="24" customHeight="1" x14ac:dyDescent="0.75"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</row>
    <row r="51" spans="4:18" ht="24" customHeight="1" x14ac:dyDescent="0.75"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</row>
    <row r="52" spans="4:18" ht="24" customHeight="1" x14ac:dyDescent="0.75"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</row>
    <row r="53" spans="4:18" ht="24" customHeight="1" x14ac:dyDescent="0.75"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</row>
    <row r="54" spans="4:18" ht="24" customHeight="1" x14ac:dyDescent="0.75"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</row>
  </sheetData>
  <mergeCells count="6">
    <mergeCell ref="J7:N7"/>
    <mergeCell ref="A1:P1"/>
    <mergeCell ref="A2:P2"/>
    <mergeCell ref="A3:P3"/>
    <mergeCell ref="A4:P4"/>
    <mergeCell ref="A5:P5"/>
  </mergeCells>
  <phoneticPr fontId="11" type="noConversion"/>
  <pageMargins left="1" right="1" top="1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N76"/>
  <sheetViews>
    <sheetView topLeftCell="A43" zoomScale="90" zoomScaleNormal="90" zoomScaleSheetLayoutView="100" workbookViewId="0">
      <selection activeCell="A38" sqref="A38:I38"/>
    </sheetView>
  </sheetViews>
  <sheetFormatPr defaultColWidth="9.09765625" defaultRowHeight="24" customHeight="1" x14ac:dyDescent="0.75"/>
  <cols>
    <col min="1" max="1" width="45.69921875" style="4" customWidth="1"/>
    <col min="2" max="2" width="8.3984375" style="4" bestFit="1" customWidth="1"/>
    <col min="3" max="3" width="13.296875" style="4" bestFit="1" customWidth="1"/>
    <col min="4" max="4" width="0.59765625" style="4" customWidth="1"/>
    <col min="5" max="5" width="13.296875" style="4" bestFit="1" customWidth="1"/>
    <col min="6" max="6" width="0.69921875" style="4" customWidth="1"/>
    <col min="7" max="7" width="13.296875" style="4" bestFit="1" customWidth="1"/>
    <col min="8" max="8" width="0.59765625" style="4" customWidth="1"/>
    <col min="9" max="9" width="13.296875" style="4" bestFit="1" customWidth="1"/>
    <col min="10" max="11" width="15.296875" style="14" bestFit="1" customWidth="1"/>
    <col min="12" max="16384" width="9.09765625" style="4"/>
  </cols>
  <sheetData>
    <row r="1" spans="1:11" s="99" customFormat="1" ht="24" customHeight="1" x14ac:dyDescent="0.7">
      <c r="A1" s="166" t="s">
        <v>28</v>
      </c>
      <c r="B1" s="166"/>
      <c r="C1" s="166"/>
      <c r="D1" s="166"/>
      <c r="E1" s="166"/>
      <c r="F1" s="166"/>
      <c r="G1" s="166"/>
      <c r="H1" s="166"/>
      <c r="I1" s="166"/>
      <c r="J1" s="73"/>
      <c r="K1" s="73"/>
    </row>
    <row r="2" spans="1:11" s="99" customFormat="1" ht="24" customHeight="1" x14ac:dyDescent="0.7">
      <c r="A2" s="166" t="s">
        <v>14</v>
      </c>
      <c r="B2" s="166"/>
      <c r="C2" s="166"/>
      <c r="D2" s="166"/>
      <c r="E2" s="166"/>
      <c r="F2" s="166"/>
      <c r="G2" s="166"/>
      <c r="H2" s="166"/>
      <c r="I2" s="166"/>
      <c r="J2" s="73"/>
      <c r="K2" s="73"/>
    </row>
    <row r="3" spans="1:11" s="99" customFormat="1" ht="24" customHeight="1" x14ac:dyDescent="0.7">
      <c r="A3" s="150" t="s">
        <v>167</v>
      </c>
      <c r="B3" s="150"/>
      <c r="C3" s="150"/>
      <c r="D3" s="150"/>
      <c r="E3" s="150"/>
      <c r="F3" s="150"/>
      <c r="G3" s="150"/>
      <c r="H3" s="150"/>
      <c r="I3" s="150"/>
      <c r="J3" s="73"/>
      <c r="K3" s="73"/>
    </row>
    <row r="4" spans="1:11" s="3" customFormat="1" ht="24" customHeight="1" x14ac:dyDescent="0.75">
      <c r="A4" s="151" t="s">
        <v>83</v>
      </c>
      <c r="B4" s="151"/>
      <c r="C4" s="151"/>
      <c r="D4" s="151"/>
      <c r="E4" s="151"/>
      <c r="F4" s="151"/>
      <c r="G4" s="151"/>
      <c r="H4" s="151"/>
      <c r="I4" s="151"/>
      <c r="J4" s="74"/>
      <c r="K4" s="74"/>
    </row>
    <row r="5" spans="1:11" ht="5.25" customHeight="1" x14ac:dyDescent="0.75"/>
    <row r="6" spans="1:11" ht="20.65" customHeight="1" x14ac:dyDescent="0.75">
      <c r="B6" s="39" t="s">
        <v>37</v>
      </c>
      <c r="C6" s="153" t="s">
        <v>0</v>
      </c>
      <c r="D6" s="153"/>
      <c r="E6" s="153"/>
      <c r="F6" s="36"/>
      <c r="G6" s="153" t="s">
        <v>33</v>
      </c>
      <c r="H6" s="153"/>
      <c r="I6" s="153"/>
    </row>
    <row r="7" spans="1:11" s="36" customFormat="1" ht="20.65" customHeight="1" x14ac:dyDescent="0.75">
      <c r="C7" s="36">
        <v>2565</v>
      </c>
      <c r="E7" s="36">
        <v>2564</v>
      </c>
      <c r="G7" s="36">
        <v>2565</v>
      </c>
      <c r="I7" s="36">
        <v>2564</v>
      </c>
      <c r="J7" s="75"/>
      <c r="K7" s="75"/>
    </row>
    <row r="8" spans="1:11" ht="20.65" customHeight="1" x14ac:dyDescent="0.75">
      <c r="A8" s="3" t="s">
        <v>15</v>
      </c>
      <c r="B8" s="3"/>
      <c r="C8" s="6"/>
      <c r="D8" s="5"/>
      <c r="E8" s="6"/>
      <c r="F8" s="100"/>
      <c r="G8" s="100"/>
      <c r="I8" s="100"/>
    </row>
    <row r="9" spans="1:11" ht="20.65" customHeight="1" x14ac:dyDescent="0.75">
      <c r="A9" s="1" t="s">
        <v>89</v>
      </c>
      <c r="B9" s="1"/>
      <c r="C9" s="55">
        <f>+กำไรขาดทุน!D27</f>
        <v>856811714</v>
      </c>
      <c r="D9" s="1"/>
      <c r="E9" s="55">
        <v>1603064666</v>
      </c>
      <c r="F9" s="55"/>
      <c r="G9" s="55">
        <f>+กำไรขาดทุน!H27</f>
        <v>855024202</v>
      </c>
      <c r="H9" s="55"/>
      <c r="I9" s="55">
        <v>1451396486</v>
      </c>
    </row>
    <row r="10" spans="1:11" ht="20.65" customHeight="1" x14ac:dyDescent="0.75">
      <c r="A10" s="1" t="s">
        <v>52</v>
      </c>
      <c r="B10" s="1"/>
      <c r="C10" s="55"/>
      <c r="D10" s="1"/>
      <c r="E10" s="55"/>
      <c r="F10" s="1"/>
      <c r="G10" s="22"/>
      <c r="H10" s="22"/>
      <c r="I10" s="22"/>
    </row>
    <row r="11" spans="1:11" ht="20.65" customHeight="1" x14ac:dyDescent="0.75">
      <c r="A11" s="10" t="s">
        <v>77</v>
      </c>
      <c r="B11" s="10">
        <v>12</v>
      </c>
      <c r="C11" s="22">
        <f>-กำไรขาดทุน!D26</f>
        <v>214606102</v>
      </c>
      <c r="D11" s="1"/>
      <c r="E11" s="22">
        <v>410953651</v>
      </c>
      <c r="F11" s="1"/>
      <c r="G11" s="22">
        <f>-กำไรขาดทุน!H26</f>
        <v>202075618</v>
      </c>
      <c r="H11" s="22"/>
      <c r="I11" s="22">
        <v>395244232</v>
      </c>
    </row>
    <row r="12" spans="1:11" ht="20.65" customHeight="1" x14ac:dyDescent="0.75">
      <c r="A12" s="10" t="s">
        <v>171</v>
      </c>
      <c r="B12" s="10">
        <v>19</v>
      </c>
      <c r="C12" s="55">
        <v>-452132</v>
      </c>
      <c r="D12" s="1"/>
      <c r="E12" s="55">
        <v>-886987</v>
      </c>
      <c r="F12" s="1"/>
      <c r="G12" s="55">
        <v>-557567</v>
      </c>
      <c r="H12" s="77"/>
      <c r="I12" s="55">
        <v>-909796</v>
      </c>
    </row>
    <row r="13" spans="1:11" ht="20.65" customHeight="1" x14ac:dyDescent="0.75">
      <c r="A13" s="10" t="s">
        <v>170</v>
      </c>
      <c r="B13" s="10">
        <v>19</v>
      </c>
      <c r="C13" s="55">
        <v>-7456883</v>
      </c>
      <c r="D13" s="1"/>
      <c r="E13" s="55">
        <v>19411026</v>
      </c>
      <c r="F13" s="1"/>
      <c r="G13" s="55">
        <v>-7432173</v>
      </c>
      <c r="H13" s="77"/>
      <c r="I13" s="55">
        <v>19386316</v>
      </c>
    </row>
    <row r="14" spans="1:11" ht="20.65" customHeight="1" x14ac:dyDescent="0.75">
      <c r="A14" s="10" t="s">
        <v>156</v>
      </c>
      <c r="B14" s="10"/>
      <c r="C14" s="78">
        <v>0</v>
      </c>
      <c r="D14" s="1"/>
      <c r="E14" s="78">
        <v>0</v>
      </c>
      <c r="F14" s="1"/>
      <c r="G14" s="78">
        <v>0</v>
      </c>
      <c r="H14" s="77"/>
      <c r="I14" s="55">
        <v>169000000</v>
      </c>
    </row>
    <row r="15" spans="1:11" ht="20.65" customHeight="1" x14ac:dyDescent="0.75">
      <c r="A15" s="10" t="s">
        <v>136</v>
      </c>
      <c r="B15" s="23" t="s">
        <v>183</v>
      </c>
      <c r="C15" s="55">
        <f>263194713+1926251</f>
        <v>265120964</v>
      </c>
      <c r="D15" s="1"/>
      <c r="E15" s="55">
        <v>278229224</v>
      </c>
      <c r="F15" s="1"/>
      <c r="G15" s="55">
        <v>232590786</v>
      </c>
      <c r="H15" s="22"/>
      <c r="I15" s="55">
        <v>246517342</v>
      </c>
    </row>
    <row r="16" spans="1:11" ht="20.65" customHeight="1" x14ac:dyDescent="0.75">
      <c r="A16" s="69" t="s">
        <v>164</v>
      </c>
      <c r="B16" s="69"/>
      <c r="C16" s="55">
        <v>-3168129</v>
      </c>
      <c r="D16" s="1"/>
      <c r="E16" s="55">
        <v>-3532372</v>
      </c>
      <c r="F16" s="1"/>
      <c r="G16" s="55">
        <v>-2552633</v>
      </c>
      <c r="H16" s="22"/>
      <c r="I16" s="55">
        <v>-2857469</v>
      </c>
    </row>
    <row r="17" spans="1:9" ht="20.65" customHeight="1" x14ac:dyDescent="0.75">
      <c r="A17" s="10" t="s">
        <v>73</v>
      </c>
      <c r="B17" s="10">
        <v>16</v>
      </c>
      <c r="C17" s="55">
        <v>14318782</v>
      </c>
      <c r="D17" s="1"/>
      <c r="E17" s="55">
        <v>14124048</v>
      </c>
      <c r="F17" s="1"/>
      <c r="G17" s="55">
        <v>12958226</v>
      </c>
      <c r="H17" s="22"/>
      <c r="I17" s="55">
        <v>12245831</v>
      </c>
    </row>
    <row r="18" spans="1:9" ht="20.65" customHeight="1" x14ac:dyDescent="0.75">
      <c r="A18" s="10" t="s">
        <v>184</v>
      </c>
      <c r="B18" s="47" t="s">
        <v>143</v>
      </c>
      <c r="C18" s="55">
        <v>125869</v>
      </c>
      <c r="D18" s="1"/>
      <c r="E18" s="55">
        <v>-170757</v>
      </c>
      <c r="F18" s="1"/>
      <c r="G18" s="78">
        <v>0</v>
      </c>
      <c r="H18" s="9"/>
      <c r="I18" s="78">
        <v>0</v>
      </c>
    </row>
    <row r="19" spans="1:9" ht="20.65" customHeight="1" x14ac:dyDescent="0.75">
      <c r="A19" s="10" t="s">
        <v>180</v>
      </c>
      <c r="B19" s="10"/>
      <c r="C19" s="55">
        <v>-2234625</v>
      </c>
      <c r="D19" s="1"/>
      <c r="E19" s="55">
        <v>33370881</v>
      </c>
      <c r="F19" s="55"/>
      <c r="G19" s="55">
        <v>-7770029</v>
      </c>
      <c r="H19" s="55"/>
      <c r="I19" s="55">
        <v>10590146</v>
      </c>
    </row>
    <row r="20" spans="1:9" ht="20.65" customHeight="1" x14ac:dyDescent="0.75">
      <c r="A20" s="10" t="s">
        <v>92</v>
      </c>
      <c r="B20" s="23">
        <v>18</v>
      </c>
      <c r="C20" s="78">
        <v>0</v>
      </c>
      <c r="D20" s="1"/>
      <c r="E20" s="78">
        <v>0</v>
      </c>
      <c r="F20" s="1"/>
      <c r="G20" s="55">
        <v>-35181130</v>
      </c>
      <c r="H20" s="22"/>
      <c r="I20" s="55">
        <v>-21487464</v>
      </c>
    </row>
    <row r="21" spans="1:9" ht="20.65" customHeight="1" x14ac:dyDescent="0.75">
      <c r="A21" s="10" t="s">
        <v>13</v>
      </c>
      <c r="B21" s="10"/>
      <c r="C21" s="55">
        <v>-30795752</v>
      </c>
      <c r="D21" s="1"/>
      <c r="E21" s="55">
        <v>-33385134</v>
      </c>
      <c r="F21" s="1"/>
      <c r="G21" s="55">
        <v>-28632121</v>
      </c>
      <c r="H21" s="22"/>
      <c r="I21" s="55">
        <v>-31562284</v>
      </c>
    </row>
    <row r="22" spans="1:9" ht="20.65" customHeight="1" x14ac:dyDescent="0.75">
      <c r="A22" s="10" t="s">
        <v>48</v>
      </c>
      <c r="B22" s="10"/>
      <c r="C22" s="79">
        <f>11343969-1</f>
        <v>11343968</v>
      </c>
      <c r="D22" s="1"/>
      <c r="E22" s="79">
        <v>4304119</v>
      </c>
      <c r="F22" s="1"/>
      <c r="G22" s="79">
        <v>1808959</v>
      </c>
      <c r="H22" s="22"/>
      <c r="I22" s="79">
        <v>2282697</v>
      </c>
    </row>
    <row r="23" spans="1:9" ht="20.65" customHeight="1" x14ac:dyDescent="0.75">
      <c r="A23" s="10" t="s">
        <v>137</v>
      </c>
      <c r="B23" s="101"/>
      <c r="C23" s="55">
        <f>SUM(C9:C22)</f>
        <v>1318219878</v>
      </c>
      <c r="D23" s="1"/>
      <c r="E23" s="55">
        <f>SUM(E9:E22)</f>
        <v>2325482365</v>
      </c>
      <c r="F23" s="1"/>
      <c r="G23" s="55">
        <f>SUM(G9:G22)</f>
        <v>1222332138</v>
      </c>
      <c r="H23" s="1"/>
      <c r="I23" s="55">
        <f>SUM(I9:I22)</f>
        <v>2249846037</v>
      </c>
    </row>
    <row r="24" spans="1:9" ht="20.65" customHeight="1" x14ac:dyDescent="0.75">
      <c r="A24" s="1" t="s">
        <v>138</v>
      </c>
      <c r="B24" s="101"/>
      <c r="C24" s="55"/>
      <c r="D24" s="1"/>
      <c r="E24" s="55"/>
      <c r="F24" s="1"/>
      <c r="G24" s="55"/>
      <c r="H24" s="1"/>
      <c r="I24" s="55"/>
    </row>
    <row r="25" spans="1:9" ht="20.65" customHeight="1" x14ac:dyDescent="0.75">
      <c r="A25" s="1" t="s">
        <v>151</v>
      </c>
      <c r="B25" s="101"/>
      <c r="C25" s="55"/>
      <c r="D25" s="1"/>
      <c r="E25" s="55"/>
      <c r="F25" s="1"/>
      <c r="G25" s="55"/>
      <c r="H25" s="1"/>
      <c r="I25" s="55"/>
    </row>
    <row r="26" spans="1:9" ht="20.65" customHeight="1" x14ac:dyDescent="0.75">
      <c r="A26" s="10" t="s">
        <v>107</v>
      </c>
      <c r="B26" s="10"/>
      <c r="C26" s="55">
        <v>-94666331</v>
      </c>
      <c r="D26" s="22"/>
      <c r="E26" s="55">
        <v>256719542</v>
      </c>
      <c r="F26" s="22"/>
      <c r="G26" s="55">
        <v>112814405</v>
      </c>
      <c r="H26" s="22"/>
      <c r="I26" s="55">
        <v>81828098</v>
      </c>
    </row>
    <row r="27" spans="1:9" ht="20.65" customHeight="1" x14ac:dyDescent="0.75">
      <c r="A27" s="10" t="s">
        <v>152</v>
      </c>
      <c r="B27" s="10"/>
      <c r="C27" s="55">
        <v>-1639941284</v>
      </c>
      <c r="D27" s="22"/>
      <c r="E27" s="55">
        <v>-284282874</v>
      </c>
      <c r="F27" s="22"/>
      <c r="G27" s="55">
        <v>-1475549249</v>
      </c>
      <c r="H27" s="22"/>
      <c r="I27" s="55">
        <v>-333292616</v>
      </c>
    </row>
    <row r="28" spans="1:9" ht="20.65" customHeight="1" x14ac:dyDescent="0.75">
      <c r="A28" s="10" t="s">
        <v>3</v>
      </c>
      <c r="B28" s="10"/>
      <c r="C28" s="55">
        <v>179837</v>
      </c>
      <c r="D28" s="22"/>
      <c r="E28" s="55">
        <v>-1361531</v>
      </c>
      <c r="F28" s="22"/>
      <c r="G28" s="55">
        <v>-231589</v>
      </c>
      <c r="H28" s="22"/>
      <c r="I28" s="55">
        <v>-328876</v>
      </c>
    </row>
    <row r="29" spans="1:9" ht="20.65" customHeight="1" x14ac:dyDescent="0.75">
      <c r="A29" s="10" t="s">
        <v>25</v>
      </c>
      <c r="B29" s="10"/>
      <c r="C29" s="55">
        <v>-156795</v>
      </c>
      <c r="D29" s="22"/>
      <c r="E29" s="55">
        <v>-2057814</v>
      </c>
      <c r="F29" s="22"/>
      <c r="G29" s="55">
        <v>-97528</v>
      </c>
      <c r="H29" s="44"/>
      <c r="I29" s="55">
        <v>-1945976</v>
      </c>
    </row>
    <row r="30" spans="1:9" ht="20.65" customHeight="1" x14ac:dyDescent="0.75">
      <c r="A30" s="1" t="s">
        <v>153</v>
      </c>
      <c r="B30" s="10"/>
      <c r="C30" s="55"/>
      <c r="D30" s="22"/>
      <c r="E30" s="55"/>
      <c r="F30" s="22"/>
      <c r="G30" s="55"/>
      <c r="H30" s="44"/>
      <c r="I30" s="55"/>
    </row>
    <row r="31" spans="1:9" ht="21.75" customHeight="1" x14ac:dyDescent="0.75">
      <c r="A31" s="10" t="s">
        <v>108</v>
      </c>
      <c r="B31" s="10"/>
      <c r="C31" s="55">
        <v>-295163273</v>
      </c>
      <c r="D31" s="22"/>
      <c r="E31" s="55">
        <v>85719239</v>
      </c>
      <c r="F31" s="22"/>
      <c r="G31" s="55">
        <v>-306154556</v>
      </c>
      <c r="H31" s="22"/>
      <c r="I31" s="55">
        <v>70847904</v>
      </c>
    </row>
    <row r="32" spans="1:9" ht="21.75" customHeight="1" x14ac:dyDescent="0.75">
      <c r="A32" s="10" t="s">
        <v>6</v>
      </c>
      <c r="B32" s="10"/>
      <c r="C32" s="55">
        <v>-1145700</v>
      </c>
      <c r="D32" s="22"/>
      <c r="E32" s="55">
        <v>14283895</v>
      </c>
      <c r="F32" s="22"/>
      <c r="G32" s="55">
        <v>3005906</v>
      </c>
      <c r="H32" s="22"/>
      <c r="I32" s="55">
        <v>12007291</v>
      </c>
    </row>
    <row r="33" spans="1:14" ht="21.75" customHeight="1" x14ac:dyDescent="0.75">
      <c r="A33" s="18" t="s">
        <v>97</v>
      </c>
      <c r="B33" s="18"/>
      <c r="C33" s="55">
        <v>1915900</v>
      </c>
      <c r="D33" s="22"/>
      <c r="E33" s="55">
        <v>-320950</v>
      </c>
      <c r="F33" s="22"/>
      <c r="G33" s="55">
        <v>-96100</v>
      </c>
      <c r="H33" s="77"/>
      <c r="I33" s="55">
        <v>-120950</v>
      </c>
    </row>
    <row r="34" spans="1:14" ht="21.75" customHeight="1" x14ac:dyDescent="0.75">
      <c r="A34" s="18" t="s">
        <v>126</v>
      </c>
      <c r="B34" s="10">
        <v>16</v>
      </c>
      <c r="C34" s="79">
        <v>-7512467</v>
      </c>
      <c r="D34" s="22"/>
      <c r="E34" s="79">
        <v>-8068660</v>
      </c>
      <c r="F34" s="22"/>
      <c r="G34" s="79">
        <v>-7512467</v>
      </c>
      <c r="H34" s="22"/>
      <c r="I34" s="79">
        <v>-4342488</v>
      </c>
    </row>
    <row r="35" spans="1:14" ht="21.75" customHeight="1" x14ac:dyDescent="0.75">
      <c r="A35" s="12" t="s">
        <v>181</v>
      </c>
      <c r="B35" s="12"/>
      <c r="C35" s="55">
        <f>SUM(C23:C34)</f>
        <v>-718270235</v>
      </c>
      <c r="D35" s="22"/>
      <c r="E35" s="55">
        <f>SUM(E23:E34)</f>
        <v>2386113212</v>
      </c>
      <c r="F35" s="22"/>
      <c r="G35" s="55">
        <f>SUM(G23:G34)</f>
        <v>-451489040</v>
      </c>
      <c r="H35" s="22"/>
      <c r="I35" s="55">
        <f>SUM(I23:I34)</f>
        <v>2074498424</v>
      </c>
      <c r="J35" s="55"/>
      <c r="K35" s="22"/>
      <c r="L35" s="55"/>
      <c r="M35" s="22"/>
      <c r="N35" s="55"/>
    </row>
    <row r="36" spans="1:14" ht="21.75" customHeight="1" x14ac:dyDescent="0.75">
      <c r="A36" s="10" t="s">
        <v>35</v>
      </c>
      <c r="B36" s="10"/>
      <c r="C36" s="55">
        <v>-245505474</v>
      </c>
      <c r="D36" s="22"/>
      <c r="E36" s="55">
        <v>-464872945</v>
      </c>
      <c r="F36" s="22"/>
      <c r="G36" s="55">
        <v>-230540874</v>
      </c>
      <c r="H36" s="22"/>
      <c r="I36" s="55">
        <v>-451726463</v>
      </c>
    </row>
    <row r="37" spans="1:14" ht="21.75" customHeight="1" x14ac:dyDescent="0.75">
      <c r="A37" s="102" t="s">
        <v>175</v>
      </c>
      <c r="B37" s="12"/>
      <c r="C37" s="80">
        <f>SUM(C35:C36)</f>
        <v>-963775709</v>
      </c>
      <c r="D37" s="22"/>
      <c r="E37" s="80">
        <f>SUM(E35:E36)</f>
        <v>1921240267</v>
      </c>
      <c r="F37" s="22"/>
      <c r="G37" s="80">
        <f>SUM(G35:G36)</f>
        <v>-682029914</v>
      </c>
      <c r="H37" s="22"/>
      <c r="I37" s="80">
        <f>SUM(I35:I36)</f>
        <v>1622771961</v>
      </c>
    </row>
    <row r="38" spans="1:14" s="99" customFormat="1" ht="24" customHeight="1" x14ac:dyDescent="0.7">
      <c r="A38" s="165" t="s">
        <v>28</v>
      </c>
      <c r="B38" s="165"/>
      <c r="C38" s="165"/>
      <c r="D38" s="165"/>
      <c r="E38" s="165"/>
      <c r="F38" s="165"/>
      <c r="G38" s="165"/>
      <c r="H38" s="165"/>
      <c r="I38" s="165"/>
      <c r="J38" s="73"/>
      <c r="K38" s="73"/>
    </row>
    <row r="39" spans="1:14" s="99" customFormat="1" ht="24" customHeight="1" x14ac:dyDescent="0.7">
      <c r="A39" s="165" t="s">
        <v>62</v>
      </c>
      <c r="B39" s="165"/>
      <c r="C39" s="165"/>
      <c r="D39" s="165"/>
      <c r="E39" s="165"/>
      <c r="F39" s="165"/>
      <c r="G39" s="165"/>
      <c r="H39" s="165"/>
      <c r="I39" s="165"/>
      <c r="J39" s="73"/>
      <c r="K39" s="73"/>
    </row>
    <row r="40" spans="1:14" s="99" customFormat="1" ht="24" customHeight="1" x14ac:dyDescent="0.7">
      <c r="A40" s="150" t="s">
        <v>167</v>
      </c>
      <c r="B40" s="150"/>
      <c r="C40" s="150"/>
      <c r="D40" s="150"/>
      <c r="E40" s="150"/>
      <c r="F40" s="150"/>
      <c r="G40" s="150"/>
      <c r="H40" s="150"/>
      <c r="I40" s="150"/>
      <c r="J40" s="73"/>
      <c r="K40" s="73"/>
    </row>
    <row r="41" spans="1:14" ht="24" customHeight="1" x14ac:dyDescent="0.75">
      <c r="A41" s="168" t="s">
        <v>83</v>
      </c>
      <c r="B41" s="168"/>
      <c r="C41" s="168"/>
      <c r="D41" s="168"/>
      <c r="E41" s="168"/>
      <c r="F41" s="168"/>
      <c r="G41" s="168"/>
      <c r="H41" s="168"/>
      <c r="I41" s="168"/>
    </row>
    <row r="42" spans="1:14" ht="3.75" customHeight="1" x14ac:dyDescent="0.75">
      <c r="A42" s="1"/>
      <c r="B42" s="1"/>
      <c r="C42" s="1"/>
      <c r="D42" s="1"/>
      <c r="E42" s="1"/>
      <c r="F42" s="1"/>
      <c r="G42" s="1"/>
      <c r="H42" s="1"/>
      <c r="I42" s="1"/>
    </row>
    <row r="43" spans="1:14" ht="21.75" customHeight="1" x14ac:dyDescent="0.75">
      <c r="A43" s="1"/>
      <c r="B43" s="39" t="s">
        <v>37</v>
      </c>
      <c r="C43" s="167" t="s">
        <v>0</v>
      </c>
      <c r="D43" s="167"/>
      <c r="E43" s="167"/>
      <c r="F43" s="70"/>
      <c r="G43" s="167" t="s">
        <v>33</v>
      </c>
      <c r="H43" s="167"/>
      <c r="I43" s="167"/>
    </row>
    <row r="44" spans="1:14" s="36" customFormat="1" ht="21.75" customHeight="1" x14ac:dyDescent="0.75">
      <c r="A44" s="70"/>
      <c r="B44" s="70"/>
      <c r="C44" s="36">
        <v>2565</v>
      </c>
      <c r="E44" s="36">
        <v>2564</v>
      </c>
      <c r="G44" s="36">
        <v>2565</v>
      </c>
      <c r="I44" s="36">
        <v>2564</v>
      </c>
      <c r="J44" s="75"/>
      <c r="K44" s="75"/>
    </row>
    <row r="45" spans="1:14" ht="21.75" customHeight="1" x14ac:dyDescent="0.75">
      <c r="A45" s="11" t="s">
        <v>16</v>
      </c>
      <c r="B45" s="11"/>
      <c r="C45" s="1"/>
      <c r="D45" s="1"/>
      <c r="E45" s="1"/>
      <c r="F45" s="1"/>
      <c r="G45" s="1"/>
      <c r="H45" s="1"/>
      <c r="I45" s="1"/>
    </row>
    <row r="46" spans="1:14" ht="21.75" customHeight="1" x14ac:dyDescent="0.75">
      <c r="A46" s="10" t="s">
        <v>172</v>
      </c>
      <c r="B46" s="23">
        <v>7.2</v>
      </c>
      <c r="C46" s="55">
        <v>3117997912</v>
      </c>
      <c r="D46" s="1"/>
      <c r="E46" s="55">
        <v>907709955</v>
      </c>
      <c r="F46" s="1"/>
      <c r="G46" s="55">
        <v>3148000000</v>
      </c>
      <c r="H46" s="43"/>
      <c r="I46" s="55">
        <v>902000000</v>
      </c>
    </row>
    <row r="47" spans="1:14" ht="21.75" customHeight="1" x14ac:dyDescent="0.75">
      <c r="A47" s="10" t="s">
        <v>99</v>
      </c>
      <c r="B47" s="23">
        <v>4.2</v>
      </c>
      <c r="C47" s="55">
        <v>-223636027</v>
      </c>
      <c r="D47" s="1"/>
      <c r="E47" s="55">
        <v>-170811284</v>
      </c>
      <c r="F47" s="1"/>
      <c r="G47" s="55">
        <v>-218794283</v>
      </c>
      <c r="H47" s="1"/>
      <c r="I47" s="55">
        <v>-165197775</v>
      </c>
    </row>
    <row r="48" spans="1:14" ht="21.75" customHeight="1" x14ac:dyDescent="0.75">
      <c r="A48" s="10" t="s">
        <v>98</v>
      </c>
      <c r="B48" s="23"/>
      <c r="C48" s="55">
        <v>6594214</v>
      </c>
      <c r="D48" s="1"/>
      <c r="E48" s="55">
        <v>5536101</v>
      </c>
      <c r="F48" s="1"/>
      <c r="G48" s="55">
        <v>5921141</v>
      </c>
      <c r="H48" s="1"/>
      <c r="I48" s="55">
        <v>5449727</v>
      </c>
    </row>
    <row r="49" spans="1:12" ht="21.75" customHeight="1" x14ac:dyDescent="0.75">
      <c r="A49" s="10" t="s">
        <v>93</v>
      </c>
      <c r="B49" s="23">
        <v>23</v>
      </c>
      <c r="C49" s="78">
        <v>0</v>
      </c>
      <c r="D49" s="1"/>
      <c r="E49" s="78">
        <v>0</v>
      </c>
      <c r="F49" s="5"/>
      <c r="G49" s="55">
        <v>35181130</v>
      </c>
      <c r="H49" s="1"/>
      <c r="I49" s="55">
        <v>21487464</v>
      </c>
    </row>
    <row r="50" spans="1:12" ht="21.75" customHeight="1" x14ac:dyDescent="0.75">
      <c r="A50" s="10" t="s">
        <v>13</v>
      </c>
      <c r="B50" s="23"/>
      <c r="C50" s="55">
        <v>29609366</v>
      </c>
      <c r="D50" s="1"/>
      <c r="E50" s="55">
        <v>36574010</v>
      </c>
      <c r="F50" s="5"/>
      <c r="G50" s="55">
        <v>27667087</v>
      </c>
      <c r="H50" s="1"/>
      <c r="I50" s="55">
        <v>34586780</v>
      </c>
    </row>
    <row r="51" spans="1:12" ht="21.75" customHeight="1" x14ac:dyDescent="0.75">
      <c r="A51" s="102" t="s">
        <v>174</v>
      </c>
      <c r="B51" s="23"/>
      <c r="C51" s="80">
        <f>SUM(C46:C50)</f>
        <v>2930565465</v>
      </c>
      <c r="D51" s="1"/>
      <c r="E51" s="80">
        <f>SUM(E46:E50)</f>
        <v>779008782</v>
      </c>
      <c r="F51" s="1"/>
      <c r="G51" s="80">
        <f>SUM(G46:G50)</f>
        <v>2997975075</v>
      </c>
      <c r="H51" s="1"/>
      <c r="I51" s="80">
        <f>SUM(I46:I50)</f>
        <v>798326196</v>
      </c>
    </row>
    <row r="52" spans="1:12" ht="21.75" customHeight="1" x14ac:dyDescent="0.75">
      <c r="A52" s="12"/>
      <c r="B52" s="23"/>
      <c r="C52" s="1"/>
      <c r="D52" s="1"/>
      <c r="E52" s="1"/>
      <c r="F52" s="1"/>
      <c r="G52" s="1"/>
      <c r="H52" s="1"/>
      <c r="I52" s="1"/>
    </row>
    <row r="53" spans="1:12" ht="21.75" customHeight="1" x14ac:dyDescent="0.75">
      <c r="A53" s="11" t="s">
        <v>17</v>
      </c>
      <c r="B53" s="23"/>
      <c r="C53" s="1"/>
      <c r="D53" s="1"/>
      <c r="E53" s="1"/>
      <c r="F53" s="1"/>
      <c r="G53" s="1"/>
      <c r="H53" s="1"/>
      <c r="I53" s="1"/>
    </row>
    <row r="54" spans="1:12" ht="21.75" customHeight="1" x14ac:dyDescent="0.75">
      <c r="A54" s="10" t="s">
        <v>122</v>
      </c>
      <c r="B54" s="23"/>
    </row>
    <row r="55" spans="1:12" ht="21.75" customHeight="1" x14ac:dyDescent="0.75">
      <c r="A55" s="12" t="s">
        <v>125</v>
      </c>
      <c r="B55" s="23">
        <v>4.3</v>
      </c>
      <c r="C55" s="55">
        <v>98372268</v>
      </c>
      <c r="D55" s="1"/>
      <c r="E55" s="55">
        <v>19873174</v>
      </c>
      <c r="F55" s="1"/>
      <c r="G55" s="78">
        <v>0</v>
      </c>
      <c r="H55" s="81"/>
      <c r="I55" s="78">
        <v>0</v>
      </c>
      <c r="J55" s="81"/>
    </row>
    <row r="56" spans="1:12" ht="21.75" customHeight="1" x14ac:dyDescent="0.75">
      <c r="A56" s="10" t="s">
        <v>139</v>
      </c>
      <c r="B56" s="23">
        <v>4.2</v>
      </c>
      <c r="C56" s="55">
        <v>-18667870</v>
      </c>
      <c r="D56" s="1"/>
      <c r="E56" s="55">
        <v>-20449678</v>
      </c>
      <c r="F56" s="1"/>
      <c r="G56" s="55">
        <v>-16753975</v>
      </c>
      <c r="H56" s="1"/>
      <c r="I56" s="55">
        <v>-18337804</v>
      </c>
      <c r="J56" s="1"/>
    </row>
    <row r="57" spans="1:12" ht="21.75" customHeight="1" x14ac:dyDescent="0.75">
      <c r="A57" s="10" t="s">
        <v>64</v>
      </c>
      <c r="B57" s="23"/>
      <c r="C57" s="55">
        <v>-993958579</v>
      </c>
      <c r="D57" s="1"/>
      <c r="E57" s="55">
        <v>-1052319085</v>
      </c>
      <c r="F57" s="1"/>
      <c r="G57" s="55">
        <v>-993958579</v>
      </c>
      <c r="H57" s="1"/>
      <c r="I57" s="55">
        <v>-1052319085</v>
      </c>
      <c r="J57" s="1"/>
    </row>
    <row r="58" spans="1:12" ht="21.75" customHeight="1" x14ac:dyDescent="0.75">
      <c r="A58" s="10" t="s">
        <v>65</v>
      </c>
      <c r="B58" s="23">
        <v>23</v>
      </c>
      <c r="C58" s="55">
        <v>-24193870</v>
      </c>
      <c r="D58" s="1"/>
      <c r="E58" s="55">
        <v>-17762536</v>
      </c>
      <c r="F58" s="1"/>
      <c r="G58" s="78">
        <v>0</v>
      </c>
      <c r="H58" s="81"/>
      <c r="I58" s="78">
        <v>0</v>
      </c>
      <c r="J58" s="81"/>
    </row>
    <row r="59" spans="1:12" ht="21.75" customHeight="1" x14ac:dyDescent="0.75">
      <c r="A59" s="10" t="s">
        <v>34</v>
      </c>
      <c r="B59" s="23"/>
      <c r="C59" s="55">
        <v>-10553425</v>
      </c>
      <c r="D59" s="22"/>
      <c r="E59" s="55">
        <v>-7140946</v>
      </c>
      <c r="F59" s="22"/>
      <c r="G59" s="55">
        <v>-1808959</v>
      </c>
      <c r="H59" s="22"/>
      <c r="I59" s="55">
        <v>-2282698</v>
      </c>
      <c r="J59" s="22"/>
    </row>
    <row r="60" spans="1:12" ht="21.75" customHeight="1" x14ac:dyDescent="0.75">
      <c r="A60" s="102" t="s">
        <v>79</v>
      </c>
      <c r="B60" s="23"/>
      <c r="C60" s="80">
        <f>SUM(C55:C59)</f>
        <v>-949001476</v>
      </c>
      <c r="D60" s="1"/>
      <c r="E60" s="80">
        <f>SUM(E55:E59)</f>
        <v>-1077799071</v>
      </c>
      <c r="F60" s="1"/>
      <c r="G60" s="80">
        <f>SUM(G55:G59)</f>
        <v>-1012521513</v>
      </c>
      <c r="H60" s="1"/>
      <c r="I60" s="80">
        <f>SUM(I55:I59)</f>
        <v>-1072939587</v>
      </c>
      <c r="J60" s="1"/>
    </row>
    <row r="61" spans="1:12" ht="21.75" customHeight="1" x14ac:dyDescent="0.75">
      <c r="A61" s="13"/>
      <c r="B61" s="23"/>
      <c r="C61" s="1"/>
      <c r="D61" s="1"/>
      <c r="E61" s="1"/>
      <c r="F61" s="1"/>
      <c r="G61" s="1"/>
      <c r="H61" s="1"/>
      <c r="I61" s="1"/>
      <c r="J61" s="1"/>
    </row>
    <row r="62" spans="1:12" ht="21.75" customHeight="1" x14ac:dyDescent="0.75">
      <c r="A62" s="103" t="s">
        <v>154</v>
      </c>
      <c r="B62" s="23"/>
      <c r="C62" s="1"/>
      <c r="D62" s="1"/>
      <c r="E62" s="1"/>
      <c r="F62" s="1"/>
      <c r="G62" s="1"/>
      <c r="H62" s="1"/>
      <c r="I62" s="1"/>
      <c r="J62" s="1"/>
    </row>
    <row r="63" spans="1:12" ht="21.75" customHeight="1" x14ac:dyDescent="0.75">
      <c r="A63" s="104" t="s">
        <v>155</v>
      </c>
      <c r="B63" s="23"/>
      <c r="C63" s="79">
        <v>-3391566</v>
      </c>
      <c r="D63" s="1"/>
      <c r="E63" s="79">
        <v>-20653738</v>
      </c>
      <c r="F63" s="1"/>
      <c r="G63" s="82">
        <v>0</v>
      </c>
      <c r="H63" s="1"/>
      <c r="I63" s="82">
        <v>0</v>
      </c>
      <c r="J63" s="1"/>
      <c r="L63" s="62"/>
    </row>
    <row r="64" spans="1:12" ht="21.75" customHeight="1" x14ac:dyDescent="0.75">
      <c r="A64" s="103" t="s">
        <v>173</v>
      </c>
      <c r="B64" s="23"/>
      <c r="C64" s="55">
        <f>SUM(C37,C51,C60)+C63</f>
        <v>1014396714</v>
      </c>
      <c r="D64" s="1"/>
      <c r="E64" s="55">
        <f>SUM(E37,E51,E60)+E63</f>
        <v>1601796240</v>
      </c>
      <c r="F64" s="1"/>
      <c r="G64" s="55">
        <f>SUM(G37,G51,G60)+G63</f>
        <v>1303423648</v>
      </c>
      <c r="H64" s="1"/>
      <c r="I64" s="55">
        <f>SUM(I37,I51,I60)+I63</f>
        <v>1348158570</v>
      </c>
      <c r="J64" s="1"/>
      <c r="L64" s="62"/>
    </row>
    <row r="65" spans="1:12" ht="21.75" customHeight="1" x14ac:dyDescent="0.75">
      <c r="A65" s="103" t="s">
        <v>32</v>
      </c>
      <c r="B65" s="23"/>
      <c r="C65" s="55">
        <f>E66</f>
        <v>4504540390</v>
      </c>
      <c r="D65" s="1"/>
      <c r="E65" s="55">
        <v>2902744150</v>
      </c>
      <c r="F65" s="1"/>
      <c r="G65" s="55">
        <f>I66</f>
        <v>4064826527</v>
      </c>
      <c r="H65" s="1"/>
      <c r="I65" s="55">
        <v>2716667957</v>
      </c>
      <c r="J65" s="1"/>
      <c r="L65" s="62"/>
    </row>
    <row r="66" spans="1:12" ht="21.75" customHeight="1" thickBot="1" x14ac:dyDescent="0.8">
      <c r="A66" s="105" t="s">
        <v>85</v>
      </c>
      <c r="B66" s="23">
        <v>4.0999999999999996</v>
      </c>
      <c r="C66" s="83">
        <f>SUM(C64:C65)</f>
        <v>5518937104</v>
      </c>
      <c r="D66" s="1"/>
      <c r="E66" s="83">
        <f>SUM(E64:E65)</f>
        <v>4504540390</v>
      </c>
      <c r="F66" s="1"/>
      <c r="G66" s="83">
        <f>SUM(G64:G65)</f>
        <v>5368250175</v>
      </c>
      <c r="H66" s="1"/>
      <c r="I66" s="83">
        <f>SUM(I64:I65)</f>
        <v>4064826527</v>
      </c>
      <c r="J66" s="1"/>
      <c r="L66" s="62"/>
    </row>
    <row r="67" spans="1:12" s="60" customFormat="1" ht="21.75" customHeight="1" thickTop="1" x14ac:dyDescent="0.75">
      <c r="A67" s="106"/>
      <c r="B67" s="23"/>
      <c r="C67" s="98"/>
      <c r="D67" s="98"/>
      <c r="E67" s="98"/>
      <c r="F67" s="98"/>
      <c r="G67" s="98"/>
      <c r="H67" s="76"/>
      <c r="I67" s="98"/>
      <c r="J67" s="76"/>
      <c r="K67" s="76"/>
    </row>
    <row r="68" spans="1:12" ht="21.75" customHeight="1" x14ac:dyDescent="0.75">
      <c r="A68" s="12"/>
      <c r="B68" s="12"/>
      <c r="C68" s="1"/>
      <c r="D68" s="1"/>
      <c r="E68" s="1"/>
      <c r="F68" s="1"/>
      <c r="G68" s="1"/>
      <c r="H68" s="1"/>
      <c r="I68" s="1"/>
    </row>
    <row r="69" spans="1:12" ht="21.75" customHeight="1" x14ac:dyDescent="0.75">
      <c r="A69" s="12"/>
      <c r="B69" s="12"/>
      <c r="C69" s="1"/>
      <c r="D69" s="1"/>
      <c r="E69" s="1"/>
      <c r="F69" s="1"/>
      <c r="G69" s="1"/>
      <c r="H69" s="1"/>
      <c r="I69" s="1"/>
    </row>
    <row r="70" spans="1:12" ht="24" customHeight="1" x14ac:dyDescent="0.75">
      <c r="C70" s="5"/>
      <c r="D70" s="1"/>
      <c r="E70" s="5"/>
      <c r="F70" s="1"/>
      <c r="G70" s="5"/>
      <c r="H70" s="1"/>
      <c r="I70" s="1"/>
    </row>
    <row r="71" spans="1:12" ht="24" customHeight="1" x14ac:dyDescent="0.75">
      <c r="C71" s="107"/>
    </row>
    <row r="76" spans="1:12" ht="24" customHeight="1" x14ac:dyDescent="0.75">
      <c r="A76" s="155" t="s">
        <v>82</v>
      </c>
      <c r="B76" s="155"/>
      <c r="C76" s="155"/>
      <c r="D76" s="155"/>
      <c r="E76" s="155"/>
      <c r="F76" s="155"/>
      <c r="G76" s="155"/>
      <c r="H76" s="155"/>
      <c r="I76" s="155"/>
    </row>
  </sheetData>
  <mergeCells count="13">
    <mergeCell ref="A76:I76"/>
    <mergeCell ref="G6:I6"/>
    <mergeCell ref="A38:I38"/>
    <mergeCell ref="A1:I1"/>
    <mergeCell ref="A2:I2"/>
    <mergeCell ref="A3:I3"/>
    <mergeCell ref="A4:I4"/>
    <mergeCell ref="C6:E6"/>
    <mergeCell ref="C43:E43"/>
    <mergeCell ref="G43:I43"/>
    <mergeCell ref="A39:I39"/>
    <mergeCell ref="A40:I40"/>
    <mergeCell ref="A41:I41"/>
  </mergeCells>
  <phoneticPr fontId="11" type="noConversion"/>
  <pageMargins left="0.7" right="0.2" top="1" bottom="0.5" header="0.5" footer="0.3"/>
  <pageSetup paperSize="9" scale="90" orientation="portrait" r:id="rId1"/>
  <headerFooter alignWithMargins="0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4" ma:contentTypeDescription="Create a new document." ma:contentTypeScope="" ma:versionID="846ed0817636b6c0fc24192c0f11ce3b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b9a96c1519ccb845569f1fe226956e63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57603be-33ab-41e5-9f5a-baa2c20ae12a}" ma:internalName="TaxCatchAll" ma:showField="CatchAllData" ma:web="06ffadd4-3ea0-43c8-9ef2-9b3a92560d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d38d89-62bd-4feb-a9f3-bed9eef68a83">
      <Terms xmlns="http://schemas.microsoft.com/office/infopath/2007/PartnerControls"/>
    </lcf76f155ced4ddcb4097134ff3c332f>
    <TaxCatchAll xmlns="06ffadd4-3ea0-43c8-9ef2-9b3a92560dca" xsi:nil="true"/>
  </documentManagement>
</p:properties>
</file>

<file path=customXml/itemProps1.xml><?xml version="1.0" encoding="utf-8"?>
<ds:datastoreItem xmlns:ds="http://schemas.openxmlformats.org/officeDocument/2006/customXml" ds:itemID="{851FE87A-82AE-4DE3-9B55-C2A9A81828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45B302-131C-4DB9-A39C-FAC8118C3D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959BBE-65E5-4022-B0B5-AB21F144DA40}">
  <ds:schemaRefs>
    <ds:schemaRef ds:uri="http://schemas.microsoft.com/office/2006/metadata/properties"/>
    <ds:schemaRef ds:uri="http://schemas.microsoft.com/office/infopath/2007/PartnerControls"/>
    <ds:schemaRef ds:uri="f7d38d89-62bd-4feb-a9f3-bed9eef68a83"/>
    <ds:schemaRef ds:uri="06ffadd4-3ea0-43c8-9ef2-9b3a92560d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งบดุล</vt:lpstr>
      <vt:lpstr>งบดุล 2</vt:lpstr>
      <vt:lpstr>กำไรขาดทุน</vt:lpstr>
      <vt:lpstr>ส่วนผู้ถือหุ้น-รวม</vt:lpstr>
      <vt:lpstr>ส่วนผู้ถือหุ้น-เฉพาะ</vt:lpstr>
      <vt:lpstr>กระแสเงินสด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Chimphalayalai, Jarunee</cp:lastModifiedBy>
  <cp:lastPrinted>2023-02-23T10:09:29Z</cp:lastPrinted>
  <dcterms:created xsi:type="dcterms:W3CDTF">2001-11-22T03:33:02Z</dcterms:created>
  <dcterms:modified xsi:type="dcterms:W3CDTF">2023-02-23T10:24:20Z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2021-10-19T05:27:36Z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1f755bc4-be28-4182-bb07-84059124bd85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0x0101009ACD843DC597CE48BD54398EC37950EE</vt:lpwstr>
  </property>
  <property fmtid="{D5CDD505-2E9C-101B-9397-08002B2CF9AE}" pid="10" name="MediaServiceImageTags">
    <vt:lpwstr/>
  </property>
</Properties>
</file>